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mruiz\Documents\libroContabilidadGestionInteruniversitario\pruebascapitulo9\"/>
    </mc:Choice>
  </mc:AlternateContent>
  <bookViews>
    <workbookView xWindow="0" yWindow="0" windowWidth="20490" windowHeight="7155"/>
  </bookViews>
  <sheets>
    <sheet name="Enunciado" sheetId="6" r:id="rId1"/>
    <sheet name="sol 1" sheetId="11" r:id="rId2"/>
    <sheet name="sol 2-3" sheetId="13" r:id="rId3"/>
    <sheet name="Sol.Desviaciones" sheetId="12" r:id="rId4"/>
    <sheet name="Proceso Productivo Nórdica" sheetId="14" r:id="rId5"/>
  </sheets>
  <calcPr calcId="152511"/>
</workbook>
</file>

<file path=xl/calcChain.xml><?xml version="1.0" encoding="utf-8"?>
<calcChain xmlns="http://schemas.openxmlformats.org/spreadsheetml/2006/main">
  <c r="E61" i="6" l="1"/>
  <c r="E9" i="11"/>
  <c r="E28" i="13" s="1"/>
  <c r="D42" i="12"/>
  <c r="D41" i="12"/>
  <c r="D40" i="12"/>
  <c r="F34" i="12"/>
  <c r="I34" i="12" s="1"/>
  <c r="C34" i="12"/>
  <c r="C50" i="12" s="1"/>
  <c r="F50" i="12" s="1"/>
  <c r="J33" i="12"/>
  <c r="F33" i="12"/>
  <c r="I33" i="12" s="1"/>
  <c r="C33" i="12"/>
  <c r="C47" i="12" s="1"/>
  <c r="J32" i="12"/>
  <c r="J29" i="12"/>
  <c r="F29" i="12"/>
  <c r="I29" i="12" s="1"/>
  <c r="C29" i="12"/>
  <c r="C49" i="12" s="1"/>
  <c r="J28" i="12"/>
  <c r="F28" i="12"/>
  <c r="F32" i="12" s="1"/>
  <c r="I32" i="12" s="1"/>
  <c r="C28" i="12"/>
  <c r="C45" i="12" s="1"/>
  <c r="F45" i="12" s="1"/>
  <c r="F22" i="12"/>
  <c r="I22" i="12" s="1"/>
  <c r="C22" i="12"/>
  <c r="K21" i="12"/>
  <c r="F21" i="12"/>
  <c r="I21" i="12" s="1"/>
  <c r="C21" i="12"/>
  <c r="C20" i="12"/>
  <c r="F16" i="12"/>
  <c r="I16" i="12" s="1"/>
  <c r="C16" i="12"/>
  <c r="D21" i="13"/>
  <c r="C11" i="11"/>
  <c r="G63" i="6"/>
  <c r="J34" i="12" s="1"/>
  <c r="G56" i="6"/>
  <c r="F47" i="12" l="1"/>
  <c r="F49" i="12"/>
  <c r="I28" i="12"/>
  <c r="J15" i="12"/>
  <c r="F15" i="12"/>
  <c r="I15" i="12" s="1"/>
  <c r="C15" i="12"/>
  <c r="K14" i="12"/>
  <c r="J14" i="12"/>
  <c r="F14" i="12"/>
  <c r="C10" i="12"/>
  <c r="F9" i="12"/>
  <c r="C8" i="12"/>
  <c r="G7" i="12"/>
  <c r="F7" i="12"/>
  <c r="C7" i="12"/>
  <c r="D6" i="12"/>
  <c r="D7" i="12" s="1"/>
  <c r="C6" i="12"/>
  <c r="F5" i="12"/>
  <c r="F4" i="12"/>
  <c r="G65" i="6"/>
  <c r="C4" i="12"/>
  <c r="E54" i="6"/>
  <c r="G5" i="12" s="1"/>
  <c r="E53" i="6"/>
  <c r="G4" i="12" s="1"/>
  <c r="D20" i="12" s="1"/>
  <c r="E46" i="12" s="1"/>
  <c r="D53" i="6"/>
  <c r="D4" i="12" s="1"/>
  <c r="D8" i="12" s="1"/>
  <c r="D28" i="12" s="1"/>
  <c r="C14" i="12"/>
  <c r="F63" i="13"/>
  <c r="C63" i="13"/>
  <c r="D62" i="13"/>
  <c r="C62" i="13"/>
  <c r="D64" i="13"/>
  <c r="G64" i="13" s="1"/>
  <c r="F64" i="13"/>
  <c r="F68" i="13" s="1"/>
  <c r="C64" i="13"/>
  <c r="C68" i="13" s="1"/>
  <c r="D63" i="13"/>
  <c r="G63" i="13" s="1"/>
  <c r="F61" i="13"/>
  <c r="F67" i="13" s="1"/>
  <c r="F60" i="13"/>
  <c r="F66" i="13" s="1"/>
  <c r="C60" i="13"/>
  <c r="C66" i="13" s="1"/>
  <c r="D51" i="13"/>
  <c r="F51" i="13"/>
  <c r="C51" i="13"/>
  <c r="G50" i="13"/>
  <c r="F50" i="13"/>
  <c r="D49" i="13"/>
  <c r="C49" i="13"/>
  <c r="D14" i="12" l="1"/>
  <c r="E45" i="12" s="1"/>
  <c r="G10" i="12"/>
  <c r="D22" i="12"/>
  <c r="I14" i="12"/>
  <c r="L14" i="12" s="1"/>
  <c r="F20" i="12"/>
  <c r="G9" i="12"/>
  <c r="D33" i="12" s="1"/>
  <c r="D21" i="12"/>
  <c r="E47" i="12" s="1"/>
  <c r="D10" i="12"/>
  <c r="D16" i="12"/>
  <c r="D29" i="12" s="1"/>
  <c r="H4" i="12"/>
  <c r="E20" i="12" s="1"/>
  <c r="H5" i="12"/>
  <c r="E21" i="12" s="1"/>
  <c r="G8" i="12"/>
  <c r="D15" i="12"/>
  <c r="E8" i="12"/>
  <c r="E28" i="12" s="1"/>
  <c r="K28" i="12" s="1"/>
  <c r="L28" i="12" s="1"/>
  <c r="E7" i="12"/>
  <c r="E6" i="12"/>
  <c r="H7" i="12"/>
  <c r="E4" i="12"/>
  <c r="E14" i="12" s="1"/>
  <c r="E62" i="13"/>
  <c r="G51" i="13"/>
  <c r="H51" i="13" s="1"/>
  <c r="H63" i="13"/>
  <c r="E49" i="13"/>
  <c r="E63" i="13"/>
  <c r="F53" i="13"/>
  <c r="E64" i="13"/>
  <c r="E51" i="13"/>
  <c r="C53" i="13"/>
  <c r="H64" i="13"/>
  <c r="H50" i="13"/>
  <c r="E39" i="13"/>
  <c r="E38" i="13"/>
  <c r="E37" i="13"/>
  <c r="E36" i="13"/>
  <c r="E35" i="13"/>
  <c r="E34" i="13"/>
  <c r="E33" i="13"/>
  <c r="E32" i="13"/>
  <c r="E31" i="13"/>
  <c r="E30" i="13"/>
  <c r="D39" i="13"/>
  <c r="D38" i="13"/>
  <c r="D37" i="13"/>
  <c r="D36" i="13"/>
  <c r="D35" i="13"/>
  <c r="D34" i="13"/>
  <c r="D33" i="13"/>
  <c r="D32" i="13"/>
  <c r="D31" i="13"/>
  <c r="D30" i="13"/>
  <c r="C39" i="13"/>
  <c r="C38" i="13"/>
  <c r="C37" i="13"/>
  <c r="C36" i="13"/>
  <c r="C35" i="13"/>
  <c r="C34" i="13"/>
  <c r="C33" i="13"/>
  <c r="C32" i="13"/>
  <c r="C31" i="13"/>
  <c r="C30" i="13"/>
  <c r="C21" i="13"/>
  <c r="D14" i="13"/>
  <c r="E18" i="6"/>
  <c r="C11" i="13"/>
  <c r="C31" i="11"/>
  <c r="C30" i="11"/>
  <c r="C28" i="11"/>
  <c r="D18" i="11"/>
  <c r="C21" i="11"/>
  <c r="D21" i="11" s="1"/>
  <c r="C20" i="11"/>
  <c r="D20" i="11" s="1"/>
  <c r="C18" i="11"/>
  <c r="B3" i="13"/>
  <c r="B2" i="13"/>
  <c r="D11" i="11"/>
  <c r="D10" i="11"/>
  <c r="C10" i="11"/>
  <c r="B3" i="11"/>
  <c r="B2" i="11"/>
  <c r="F10" i="12"/>
  <c r="G59" i="6"/>
  <c r="G57" i="6"/>
  <c r="J21" i="12" s="1"/>
  <c r="L21" i="12" s="1"/>
  <c r="H10" i="12" l="1"/>
  <c r="E34" i="12" s="1"/>
  <c r="K34" i="12" s="1"/>
  <c r="L34" i="12" s="1"/>
  <c r="D11" i="13"/>
  <c r="C32" i="12"/>
  <c r="C46" i="12" s="1"/>
  <c r="F46" i="12" s="1"/>
  <c r="F8" i="12"/>
  <c r="H8" i="12" s="1"/>
  <c r="E32" i="12" s="1"/>
  <c r="K32" i="12" s="1"/>
  <c r="L32" i="12" s="1"/>
  <c r="J22" i="12"/>
  <c r="J16" i="12"/>
  <c r="G20" i="12"/>
  <c r="E10" i="12"/>
  <c r="E29" i="12" s="1"/>
  <c r="K29" i="12" s="1"/>
  <c r="E49" i="12"/>
  <c r="D34" i="12"/>
  <c r="E50" i="12"/>
  <c r="D32" i="12"/>
  <c r="H9" i="12"/>
  <c r="E33" i="12" s="1"/>
  <c r="G14" i="12"/>
  <c r="G28" i="12"/>
  <c r="G21" i="12"/>
  <c r="E22" i="12"/>
  <c r="G22" i="12" s="1"/>
  <c r="K22" i="12"/>
  <c r="K16" i="12"/>
  <c r="E16" i="12"/>
  <c r="G16" i="12" s="1"/>
  <c r="K15" i="12"/>
  <c r="L15" i="12" s="1"/>
  <c r="E15" i="12"/>
  <c r="G15" i="12" s="1"/>
  <c r="E52" i="13"/>
  <c r="C33" i="11"/>
  <c r="H52" i="13"/>
  <c r="G61" i="13" s="1"/>
  <c r="H61" i="13" s="1"/>
  <c r="C40" i="13"/>
  <c r="C40" i="12" s="1"/>
  <c r="E40" i="12" s="1"/>
  <c r="E40" i="13"/>
  <c r="C42" i="12" s="1"/>
  <c r="E42" i="12" s="1"/>
  <c r="D40" i="13"/>
  <c r="C41" i="12" s="1"/>
  <c r="E41" i="12" s="1"/>
  <c r="D13" i="11"/>
  <c r="C12" i="11"/>
  <c r="C23" i="11"/>
  <c r="C13" i="11"/>
  <c r="D23" i="11"/>
  <c r="D12" i="11"/>
  <c r="H50" i="12" s="1"/>
  <c r="E29" i="13"/>
  <c r="E44" i="6"/>
  <c r="H49" i="12" l="1"/>
  <c r="E12" i="11"/>
  <c r="G34" i="12"/>
  <c r="L22" i="12"/>
  <c r="L16" i="12"/>
  <c r="G33" i="12"/>
  <c r="K33" i="12" s="1"/>
  <c r="L33" i="12" s="1"/>
  <c r="G32" i="12"/>
  <c r="L29" i="12"/>
  <c r="G29" i="12"/>
  <c r="G60" i="13"/>
  <c r="H60" i="13" s="1"/>
  <c r="H65" i="13" s="1"/>
  <c r="D60" i="13"/>
  <c r="E60" i="13" s="1"/>
  <c r="E65" i="13" s="1"/>
  <c r="C17" i="11"/>
  <c r="C27" i="11"/>
  <c r="C29" i="11" s="1"/>
  <c r="C32" i="11" s="1"/>
  <c r="D17" i="11"/>
  <c r="D13" i="13" l="1"/>
  <c r="D15" i="13" s="1"/>
  <c r="E15" i="13" s="1"/>
  <c r="H47" i="12"/>
  <c r="D19" i="11"/>
  <c r="D22" i="11" s="1"/>
  <c r="D20" i="13"/>
  <c r="D22" i="13" s="1"/>
  <c r="C19" i="11"/>
  <c r="C22" i="11" s="1"/>
  <c r="C20" i="13"/>
  <c r="C22" i="13" s="1"/>
  <c r="E22" i="13" l="1"/>
  <c r="C10" i="13"/>
  <c r="H45" i="12"/>
  <c r="D10" i="13"/>
  <c r="D12" i="13" s="1"/>
  <c r="D16" i="13" s="1"/>
  <c r="H46" i="12"/>
  <c r="D41" i="13" l="1"/>
  <c r="D42" i="13" s="1"/>
  <c r="D49" i="12" s="1"/>
  <c r="D28" i="13"/>
  <c r="D29" i="13" s="1"/>
  <c r="E10" i="13"/>
  <c r="C12" i="13"/>
  <c r="D68" i="13" l="1"/>
  <c r="G68" i="13" s="1"/>
  <c r="H68" i="13" s="1"/>
  <c r="C16" i="13"/>
  <c r="E16" i="13" s="1"/>
  <c r="E12" i="13"/>
  <c r="G49" i="12"/>
  <c r="I49" i="12" s="1"/>
  <c r="D50" i="12"/>
  <c r="E68" i="13" l="1"/>
  <c r="C41" i="13"/>
  <c r="C42" i="13" s="1"/>
  <c r="C27" i="13"/>
  <c r="C29" i="13" s="1"/>
  <c r="G50" i="12"/>
  <c r="I50" i="12" s="1"/>
  <c r="D45" i="12" l="1"/>
  <c r="D53" i="13"/>
  <c r="E53" i="13" s="1"/>
  <c r="G53" i="13"/>
  <c r="H53" i="13" s="1"/>
  <c r="H54" i="13" l="1"/>
  <c r="G67" i="13"/>
  <c r="H67" i="13" s="1"/>
  <c r="D47" i="12"/>
  <c r="G45" i="12"/>
  <c r="I45" i="12" s="1"/>
  <c r="D46" i="12"/>
  <c r="E54" i="13"/>
  <c r="D66" i="13"/>
  <c r="E66" i="13" s="1"/>
  <c r="E69" i="13" s="1"/>
  <c r="G66" i="13"/>
  <c r="H66" i="13" s="1"/>
  <c r="H69" i="13" l="1"/>
  <c r="G46" i="12"/>
  <c r="I46" i="12" s="1"/>
  <c r="G47" i="12"/>
  <c r="I47" i="12" s="1"/>
</calcChain>
</file>

<file path=xl/sharedStrings.xml><?xml version="1.0" encoding="utf-8"?>
<sst xmlns="http://schemas.openxmlformats.org/spreadsheetml/2006/main" count="321" uniqueCount="193">
  <si>
    <t>Concepto</t>
  </si>
  <si>
    <t>Cantidad</t>
  </si>
  <si>
    <t>Cálculo del nivel de actividad presupuestado</t>
  </si>
  <si>
    <t>Mano de obra indirecta</t>
  </si>
  <si>
    <t>Suministros y servicios de fábrica</t>
  </si>
  <si>
    <t>Elaboración de presupuestos - Empresa Nórdica</t>
  </si>
  <si>
    <t>© 2015 – Mercedes Ruiz Lozano- Pilar Tirado Valencia</t>
  </si>
  <si>
    <t>EP</t>
  </si>
  <si>
    <t>EGE</t>
  </si>
  <si>
    <t>Septiembre</t>
  </si>
  <si>
    <t xml:space="preserve"> Ventas presupuestadas (unidades)</t>
  </si>
  <si>
    <t>Cantidad estándar de bolsa (u./ud.)</t>
  </si>
  <si>
    <t>Relleno (Horas Mano de Obra)</t>
  </si>
  <si>
    <t>Corte (Horas máquina)</t>
  </si>
  <si>
    <t>Cantidad estándar de tela (m/ud.) en Corte</t>
  </si>
  <si>
    <t>Cantidad estándar de goma espuma (m/ud.) en Corte</t>
  </si>
  <si>
    <t xml:space="preserve">Cantidad estándar de Plumas (kg/ud.) </t>
  </si>
  <si>
    <t>Cantidad de Prod. Semiterminado Corte Tela</t>
  </si>
  <si>
    <t>Cantidad de Prod. Semiterminado Corte Goma Espuma</t>
  </si>
  <si>
    <t>Goma espuma (€/m)</t>
  </si>
  <si>
    <t>Bolsas (€/ud.)</t>
  </si>
  <si>
    <t>Plumas (€/Kg.)</t>
  </si>
  <si>
    <t>Existencias iniciales previstas PT</t>
  </si>
  <si>
    <t>Existencias finales previstas PT</t>
  </si>
  <si>
    <t>Corte</t>
  </si>
  <si>
    <t>Relleno</t>
  </si>
  <si>
    <t>Depreciación</t>
  </si>
  <si>
    <t>Reparaciones</t>
  </si>
  <si>
    <t>Arrendamientos</t>
  </si>
  <si>
    <t>Material de oficina</t>
  </si>
  <si>
    <t>Otros costes fijos</t>
  </si>
  <si>
    <t>Desplazamientos</t>
  </si>
  <si>
    <t>Servicios Profesionales</t>
  </si>
  <si>
    <t>IAE</t>
  </si>
  <si>
    <t>Tabla 4. Datos reales de septiembre de 2014</t>
  </si>
  <si>
    <t xml:space="preserve"> Ventas reales (unidades)</t>
  </si>
  <si>
    <t xml:space="preserve">Existencias iniciales/finales PS </t>
  </si>
  <si>
    <t>Compras de Material Tela</t>
  </si>
  <si>
    <t>Precio</t>
  </si>
  <si>
    <t>Compras de Goma Espuma</t>
  </si>
  <si>
    <t>Compras de Plumas</t>
  </si>
  <si>
    <t>Compras de Bolsas</t>
  </si>
  <si>
    <t>Costes indirectos fijos Corte</t>
  </si>
  <si>
    <t>Costes indirectos fijos Relleno</t>
  </si>
  <si>
    <t>Costes indirectos fijos Admón.</t>
  </si>
  <si>
    <t>reducción 15%</t>
  </si>
  <si>
    <t>Ventas previstas</t>
  </si>
  <si>
    <t>Edredones de Plumas</t>
  </si>
  <si>
    <t>Edredones Goma Espuma</t>
  </si>
  <si>
    <t>Totales</t>
  </si>
  <si>
    <t>Unidades de Producto Terminado</t>
  </si>
  <si>
    <t>Existencias Finales previstas</t>
  </si>
  <si>
    <t>Existencias Iniciales previstas</t>
  </si>
  <si>
    <t>Producción prevista</t>
  </si>
  <si>
    <t>Variación de Existencias P.Terminado (Ei - Ef)</t>
  </si>
  <si>
    <t>Corte de Tela</t>
  </si>
  <si>
    <t>Corte de Goma Espuma</t>
  </si>
  <si>
    <t>Unidades de Producto Semiterminado</t>
  </si>
  <si>
    <t xml:space="preserve">Productos terminados previstos </t>
  </si>
  <si>
    <t>Unidades de Producto Semiterminado por unidad</t>
  </si>
  <si>
    <t>Existencias iniciales previstas PS</t>
  </si>
  <si>
    <t>Existencias finales previstas PS</t>
  </si>
  <si>
    <t>Productos Semiterminados previstos</t>
  </si>
  <si>
    <t>Corte (H-Máquina)</t>
  </si>
  <si>
    <t>Relleno (H-MO)</t>
  </si>
  <si>
    <t>cantidad estándar unidad de obra</t>
  </si>
  <si>
    <t>Producción prevista Corte Tela</t>
  </si>
  <si>
    <t>Producción prevista PS Corte de Tela</t>
  </si>
  <si>
    <t>Producción prevista PS Corte Goma Espuma</t>
  </si>
  <si>
    <t>Corte de Tela (Horas máquina)</t>
  </si>
  <si>
    <t>Corte de Goma Espuma (Horas máquina)</t>
  </si>
  <si>
    <t>Producción prevista Corte Goma Espuma</t>
  </si>
  <si>
    <t>Presupuesto de Septiembre</t>
  </si>
  <si>
    <t xml:space="preserve">Corte </t>
  </si>
  <si>
    <t>Admón.</t>
  </si>
  <si>
    <t>Total Coste Variable</t>
  </si>
  <si>
    <t>Total Coste Fijo</t>
  </si>
  <si>
    <t xml:space="preserve">Suministros </t>
  </si>
  <si>
    <t>Personal (prima unidad vendida)</t>
  </si>
  <si>
    <t>Cantidad de unidad de obra prevista</t>
  </si>
  <si>
    <t>Coste unitario fijo de la u.o presupuestado</t>
  </si>
  <si>
    <t>qs</t>
  </si>
  <si>
    <t>ps</t>
  </si>
  <si>
    <t>Materia prima Tela</t>
  </si>
  <si>
    <t>CI variables Corte</t>
  </si>
  <si>
    <t>CI Fijos Corte</t>
  </si>
  <si>
    <t>Materia prima Goma Espuma</t>
  </si>
  <si>
    <t>Total CI Variables</t>
  </si>
  <si>
    <t>Ps Corte de Goma Espuma</t>
  </si>
  <si>
    <t>Material Bolsa</t>
  </si>
  <si>
    <t>Edredones de Goma Espuma</t>
  </si>
  <si>
    <t>CI variables Relleno</t>
  </si>
  <si>
    <t>CI Fijos Relleno</t>
  </si>
  <si>
    <t>Total Costes Variables</t>
  </si>
  <si>
    <t>Total coste unitario Producto Terminado</t>
  </si>
  <si>
    <t>Material Pluma</t>
  </si>
  <si>
    <t>Ps Corte de Tela</t>
  </si>
  <si>
    <t>Nivel de actividad real</t>
  </si>
  <si>
    <t>Qr</t>
  </si>
  <si>
    <t>pr</t>
  </si>
  <si>
    <t>Desviación en precio (ps-pr)*Qr</t>
  </si>
  <si>
    <t>Producción real Producto Terminado</t>
  </si>
  <si>
    <t>Producción real Producto Semiterminado Corte de Tela</t>
  </si>
  <si>
    <t>Producción real Producto Semiterminado Corte de Goma Espuma</t>
  </si>
  <si>
    <t>Cálculo de los consumos reales</t>
  </si>
  <si>
    <t>Materia prima Tela consumida</t>
  </si>
  <si>
    <t>Materia prima Goma Espuma consumida</t>
  </si>
  <si>
    <t>Desviación en eficiencia (Qs ajustada - Qreal)*ps</t>
  </si>
  <si>
    <t>qr</t>
  </si>
  <si>
    <t>Cantidad real unitaria de goma espuma (m/ud.) en Corte</t>
  </si>
  <si>
    <t xml:space="preserve">Cantidad real unitaria de Plumas (kg/ud.) </t>
  </si>
  <si>
    <t>Cantidad real unitaria de tela (m/ud.) en Corte</t>
  </si>
  <si>
    <t>Cantidad real unitaria de bolsa (u./ud.)</t>
  </si>
  <si>
    <r>
      <t xml:space="preserve">Suministros variables unitario Corte </t>
    </r>
    <r>
      <rPr>
        <sz val="10"/>
        <color theme="1"/>
        <rFont val="Calibri"/>
        <family val="2"/>
        <scheme val="minor"/>
      </rPr>
      <t>(por unidad de obra)</t>
    </r>
  </si>
  <si>
    <t>Prima individual variable unidad vendida Admón.</t>
  </si>
  <si>
    <t>Relleno H-MO</t>
  </si>
  <si>
    <t>Corte Horas máquina Tela</t>
  </si>
  <si>
    <t>Corte Horas máquina Goma Espuma</t>
  </si>
  <si>
    <t>Prima individual variable por hora MO Relleno EP</t>
  </si>
  <si>
    <t>Prima individual variable por hora MO Relleno EGE</t>
  </si>
  <si>
    <t>CI Fijos Corte Tela</t>
  </si>
  <si>
    <t>CI Fijos Corte Goma</t>
  </si>
  <si>
    <t>Material Plumas</t>
  </si>
  <si>
    <t>Material Plumas consumidas</t>
  </si>
  <si>
    <t>Materia Bolsas consumidas</t>
  </si>
  <si>
    <t>Ver cálculo anterior</t>
  </si>
  <si>
    <t>Relleno Prima personal</t>
  </si>
  <si>
    <t>Corte suministro Tela</t>
  </si>
  <si>
    <t>Corte suministro Goma Espuma</t>
  </si>
  <si>
    <t>Desviación en presupuesto Corte</t>
  </si>
  <si>
    <t>Desviación en presupuesto Relleno</t>
  </si>
  <si>
    <t>Desviación en presupuesto de Admón.</t>
  </si>
  <si>
    <t>Coste presupuestado</t>
  </si>
  <si>
    <t>Coste real</t>
  </si>
  <si>
    <t>Desviación (€)</t>
  </si>
  <si>
    <t>Desviación en Absorción</t>
  </si>
  <si>
    <t>Nivel de actividad previsto</t>
  </si>
  <si>
    <t xml:space="preserve">Tela </t>
  </si>
  <si>
    <t>Goma Espuma</t>
  </si>
  <si>
    <t>PS Corte Tela</t>
  </si>
  <si>
    <t>PS  Corte Goma Espuma</t>
  </si>
  <si>
    <t>Bolsa</t>
  </si>
  <si>
    <t>PT  Edredones de Plumas</t>
  </si>
  <si>
    <t>PT Edredones de Goma Espuma</t>
  </si>
  <si>
    <t>D</t>
  </si>
  <si>
    <t>F</t>
  </si>
  <si>
    <t xml:space="preserve"> PS Corte de Tela</t>
  </si>
  <si>
    <t xml:space="preserve"> PS Corte de Goma Espuma</t>
  </si>
  <si>
    <t>Cantidad total prevista unidad de obra (h-máq.)</t>
  </si>
  <si>
    <t>Horas  máquina totales</t>
  </si>
  <si>
    <t>Cantidad total prevista unidad de obra (H-MO)</t>
  </si>
  <si>
    <t>La desviación en Absorción de Administración no procede por no tener definida una unidad de medida que permita unitarizar los costes fijos.</t>
  </si>
  <si>
    <t xml:space="preserve">Tabla 1. Cantidades estándares  </t>
  </si>
  <si>
    <t>Tabla 2. Precios estándares materiales</t>
  </si>
  <si>
    <t>Cantidad necesaria</t>
  </si>
  <si>
    <t xml:space="preserve">En cuanto a las desviaciones por absorción se ha puesto de manifiesto la incidencia económica de una sobre explotación de los recursos destinados a la realización de los EP, tanto en Corte como en Relleno. Mientras que para los EGE se ha puesto de manifiesto las desviaciones desfavorables como consecuencia de la subactividad en este tipo de producto, tanto en Corte como en Relleno. </t>
  </si>
  <si>
    <t>Se ha producido un ahorro en los costes indirectos fijos de los centros de Relleno y Admón., posiblemente por unos menores costes de personal al contratar personas con menos experiencia en este tipo de tareas. La desviación desfavorable en Corte puede ser consecuencia de la mayor cuantía de la depreciación por el cambio de la máquina.</t>
  </si>
  <si>
    <t>Costes variables unitario: Prima individual por unidad vendida</t>
  </si>
  <si>
    <t>Csu</t>
  </si>
  <si>
    <t>Tabla 5. Listado de Acrónimos</t>
  </si>
  <si>
    <t>qs cantidad estandar unitaria</t>
  </si>
  <si>
    <t>ps precio estandar unitario</t>
  </si>
  <si>
    <t>Csu coste estándar unitario</t>
  </si>
  <si>
    <t>Qs cantidad estandar total</t>
  </si>
  <si>
    <t>Qr cantidad real total</t>
  </si>
  <si>
    <t>MO Mano de Obra</t>
  </si>
  <si>
    <t>Existencias Iniciales previstas (Ei)</t>
  </si>
  <si>
    <t>Existencias Finales previstas (Ef)</t>
  </si>
  <si>
    <t>Impuesto Actividades Económicas</t>
  </si>
  <si>
    <t>Cálculo del presupuesto de costes indirectos (CI) de los centros de coste y del coste unitario de la unidad de obra</t>
  </si>
  <si>
    <t>Tabla 3. Presupuestos de los Centros de Coste</t>
  </si>
  <si>
    <t>3. Cálculo del coste estándar de producción unitario</t>
  </si>
  <si>
    <t>2. Elaboración de los presupuestos de los Centros de Coste para el mes de septiembre, distinguiendo entre los costes variables y los costes fijos</t>
  </si>
  <si>
    <t>Las desviaciones en precio de los materiales han tenido un comportamiento diverso: El responsable ha sido eficaz en el caso de las Bolsas puesto que ha comprado según lo previsto, pero ha sido ineficaz en la compra de la Tela y de la Goma Espuma. Estas desviaciones pueden ser debidas a los gastos de transporte que ha tenido que afrontar en el caso de la Goma Espuma o al hecho de que el precio de estos materiales hayan sido afectados por un proceso inflacionista alcista. En cuanto al consumo de materiales, ha sido más eficiente en el consumo de Goma Espuma como consecuencia del cambio de la maquinaria, pero ineficiente en el consumo de las Plumas como consecuencia de la falta de experiencia del personal de Relleno.</t>
  </si>
  <si>
    <t>Existencias iniciales PT</t>
  </si>
  <si>
    <t>Desv. en absorción Corte Tela EP</t>
  </si>
  <si>
    <t>Desv. en absorción Corte Tela EGE</t>
  </si>
  <si>
    <t>Desv. en absorción Corte Goma EGE</t>
  </si>
  <si>
    <t>Desv. en absorción Relleno EP</t>
  </si>
  <si>
    <t>Desv. en absorción Relleno EGE</t>
  </si>
  <si>
    <t>4. Control Presupuestario</t>
  </si>
  <si>
    <t>En cuanto a las desviaciones en cantidad en Corte, los responsables han sido más eficientes presentando desviaciones favorables, lo cual  ha podido ser consecuencia de la incorporación de la nueva máquina. En el caso de Relleno para la Goma Espuma se ha cumplido con el objetivo, lo que puede ser debido a que no se requerían destrezas especiales para este tipo de producto. No es el caso del Relleno para los Edredones de Plumas para los que la falta de experiencia del personal ha supuesto también ineficiencia en el consumo de los costes indirectos variables del centro. En cuanto a las desviaciones económicas de los centros han sido favorables en su mayoría, lo que se puede deber al ahorro en costes indirectos fruto de los menores costes variables de Corte por el cambio de la máquina, lo que ha supuesto a su vez un menor consumo de suministro eléctrico. La mayor demanda de los EP ha requerido animar al personal de este tipo de producto en Relleno mediante un incremento de la prima lo que ha supuesto una desviación desfavorable en precio.</t>
  </si>
  <si>
    <t>Tela (€/m)</t>
  </si>
  <si>
    <r>
      <t xml:space="preserve">Costes variables unitario: Suministros </t>
    </r>
    <r>
      <rPr>
        <sz val="10"/>
        <color theme="1"/>
        <rFont val="Calibri"/>
        <family val="2"/>
        <scheme val="minor"/>
      </rPr>
      <t>(por h-máquina)</t>
    </r>
  </si>
  <si>
    <r>
      <t xml:space="preserve">Costes variables unitario: Prima personal </t>
    </r>
    <r>
      <rPr>
        <sz val="10"/>
        <color theme="1"/>
        <rFont val="Calibri"/>
        <family val="2"/>
        <scheme val="minor"/>
      </rPr>
      <t>(por H-MO)</t>
    </r>
  </si>
  <si>
    <t xml:space="preserve">1. Cálculo del volumen de producción presupuestado por tipo de productos </t>
  </si>
  <si>
    <t>Cálculo del coste estándar unitario de los productos terminados (Septiembre)</t>
  </si>
  <si>
    <t>Cálculo del coste estándar unitario de los productos semiterminados (Septiembre)</t>
  </si>
  <si>
    <t>4.1. Cálculo y análisis de las desviaciones en costes directos por tipos de productos</t>
  </si>
  <si>
    <t>La desviación en precio de los materiales es común a todos los productos que consumen ese material, ya que en el momento de la compra no se sabe en qué producto se va a utilizar el material comprado, salvo que se compre lo estrictamente necesario.</t>
  </si>
  <si>
    <t>4.2. Cálculo y análisis de las desviaciones en costes indirectos variables por tipo de productos</t>
  </si>
  <si>
    <t>Desviación en Presupuesto</t>
  </si>
  <si>
    <t>4.3. Cálculo y análisis de las desviaciones en costes indirectos fijos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</si>
</sst>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0.00\ &quot;€&quot;"/>
    <numFmt numFmtId="166" formatCode="#,##0\ &quot;€&quot;"/>
    <numFmt numFmtId="167" formatCode="0.0"/>
    <numFmt numFmtId="168" formatCode="#,##0.0"/>
    <numFmt numFmtId="169" formatCode="0.0000"/>
    <numFmt numFmtId="170" formatCode="#,##0.000"/>
    <numFmt numFmtId="171" formatCode="#,##0.0\ &quot;€&quot;"/>
  </numFmts>
  <fonts count="14" x14ac:knownFonts="1">
    <font>
      <sz val="12"/>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color theme="0"/>
      <name val="Calibri"/>
      <family val="2"/>
      <scheme val="minor"/>
    </font>
    <font>
      <b/>
      <sz val="14"/>
      <color theme="1"/>
      <name val="Calibri"/>
      <family val="2"/>
      <scheme val="minor"/>
    </font>
    <font>
      <b/>
      <sz val="18"/>
      <color theme="1"/>
      <name val="Calibri"/>
      <family val="2"/>
      <scheme val="minor"/>
    </font>
    <font>
      <i/>
      <sz val="12"/>
      <color theme="1"/>
      <name val="Calibri"/>
      <family val="2"/>
      <scheme val="minor"/>
    </font>
    <font>
      <sz val="10"/>
      <color theme="1"/>
      <name val="Calibri"/>
      <family val="2"/>
      <scheme val="minor"/>
    </font>
    <font>
      <sz val="12"/>
      <color indexed="8"/>
      <name val="Calibri"/>
      <family val="2"/>
    </font>
    <font>
      <sz val="11"/>
      <color indexed="8"/>
      <name val="Calibri"/>
      <family val="2"/>
    </font>
    <font>
      <b/>
      <sz val="12"/>
      <color indexed="8"/>
      <name val="Calibri"/>
      <family val="2"/>
    </font>
    <font>
      <b/>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59999389629810485"/>
        <bgColor indexed="65"/>
      </patternFill>
    </fill>
    <fill>
      <patternFill patternType="solid">
        <fgColor theme="4"/>
      </patternFill>
    </fill>
    <fill>
      <patternFill patternType="solid">
        <fgColor theme="4" tint="0.79998168889431442"/>
        <bgColor indexed="65"/>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4" fillId="3" borderId="0" applyNumberFormat="0" applyBorder="0" applyAlignment="0" applyProtection="0"/>
    <xf numFmtId="0" fontId="1" fillId="4" borderId="0" applyNumberFormat="0" applyBorder="0" applyAlignment="0" applyProtection="0"/>
  </cellStyleXfs>
  <cellXfs count="134">
    <xf numFmtId="0" fontId="0" fillId="0" borderId="0" xfId="0"/>
    <xf numFmtId="164" fontId="0" fillId="0" borderId="0" xfId="0" applyNumberFormat="1"/>
    <xf numFmtId="3" fontId="0" fillId="0" borderId="0" xfId="0" applyNumberFormat="1"/>
    <xf numFmtId="165" fontId="0" fillId="0" borderId="0" xfId="0" applyNumberFormat="1"/>
    <xf numFmtId="0" fontId="0" fillId="0" borderId="0" xfId="0" applyFont="1" applyAlignment="1"/>
    <xf numFmtId="166" fontId="0" fillId="0" borderId="0" xfId="0" applyNumberFormat="1"/>
    <xf numFmtId="3" fontId="0" fillId="0" borderId="1" xfId="0" applyNumberFormat="1" applyBorder="1"/>
    <xf numFmtId="0" fontId="2" fillId="0" borderId="0" xfId="0" applyFont="1" applyAlignment="1">
      <alignment horizontal="center"/>
    </xf>
    <xf numFmtId="0" fontId="3" fillId="3" borderId="0" xfId="2" applyFont="1"/>
    <xf numFmtId="0" fontId="3" fillId="3" borderId="0" xfId="2" applyFont="1" applyAlignment="1">
      <alignment horizontal="center"/>
    </xf>
    <xf numFmtId="3" fontId="1" fillId="4" borderId="0" xfId="3" applyNumberFormat="1"/>
    <xf numFmtId="0" fontId="1" fillId="2" borderId="0" xfId="1"/>
    <xf numFmtId="0" fontId="0" fillId="0" borderId="0" xfId="0" quotePrefix="1"/>
    <xf numFmtId="2" fontId="0" fillId="0" borderId="0" xfId="0" applyNumberFormat="1"/>
    <xf numFmtId="0" fontId="3" fillId="3" borderId="0" xfId="2" applyFont="1" applyBorder="1"/>
    <xf numFmtId="0" fontId="3" fillId="3" borderId="0" xfId="2" applyFont="1" applyBorder="1" applyAlignment="1">
      <alignment horizontal="center"/>
    </xf>
    <xf numFmtId="0" fontId="0" fillId="4" borderId="0" xfId="3" applyFont="1" applyBorder="1"/>
    <xf numFmtId="0" fontId="1" fillId="4" borderId="0" xfId="3" applyBorder="1"/>
    <xf numFmtId="165" fontId="1" fillId="4" borderId="0" xfId="3" applyNumberFormat="1" applyBorder="1"/>
    <xf numFmtId="0" fontId="0" fillId="2" borderId="0" xfId="1" applyFont="1" applyBorder="1"/>
    <xf numFmtId="0" fontId="1" fillId="2" borderId="0" xfId="1" applyBorder="1"/>
    <xf numFmtId="3" fontId="1" fillId="4" borderId="0" xfId="3" applyNumberFormat="1" applyBorder="1"/>
    <xf numFmtId="0" fontId="0" fillId="0" borderId="0" xfId="0" applyAlignment="1">
      <alignment horizontal="center"/>
    </xf>
    <xf numFmtId="0" fontId="2" fillId="0" borderId="1" xfId="0" applyFont="1" applyBorder="1" applyAlignment="1">
      <alignment horizontal="center" wrapText="1"/>
    </xf>
    <xf numFmtId="0" fontId="0" fillId="0" borderId="1" xfId="0" applyBorder="1"/>
    <xf numFmtId="0" fontId="2" fillId="0" borderId="1" xfId="0" applyFont="1" applyBorder="1"/>
    <xf numFmtId="0" fontId="6" fillId="0" borderId="0" xfId="0" applyFont="1" applyAlignment="1"/>
    <xf numFmtId="0" fontId="5" fillId="0" borderId="0" xfId="0" applyFont="1" applyAlignment="1"/>
    <xf numFmtId="2" fontId="0" fillId="0" borderId="1" xfId="0" applyNumberFormat="1" applyBorder="1"/>
    <xf numFmtId="168" fontId="0" fillId="0" borderId="0" xfId="0" applyNumberFormat="1"/>
    <xf numFmtId="165" fontId="1" fillId="2" borderId="0" xfId="1" applyNumberFormat="1" applyBorder="1"/>
    <xf numFmtId="0" fontId="0" fillId="0" borderId="2" xfId="0" applyBorder="1"/>
    <xf numFmtId="169" fontId="0" fillId="0" borderId="0" xfId="0" applyNumberFormat="1"/>
    <xf numFmtId="0" fontId="5" fillId="0" borderId="0" xfId="0" applyFont="1"/>
    <xf numFmtId="0" fontId="2" fillId="0" borderId="1" xfId="0" applyFont="1" applyBorder="1" applyAlignment="1">
      <alignment horizontal="center"/>
    </xf>
    <xf numFmtId="4" fontId="0" fillId="0" borderId="0" xfId="0" applyNumberFormat="1"/>
    <xf numFmtId="1" fontId="1" fillId="2" borderId="0" xfId="1" applyNumberFormat="1" applyBorder="1"/>
    <xf numFmtId="1" fontId="1" fillId="2" borderId="0" xfId="1" applyNumberFormat="1"/>
    <xf numFmtId="4" fontId="1" fillId="4" borderId="0" xfId="3" applyNumberFormat="1" applyBorder="1"/>
    <xf numFmtId="4" fontId="1" fillId="4" borderId="0" xfId="3" applyNumberFormat="1"/>
    <xf numFmtId="165" fontId="0" fillId="2" borderId="0" xfId="1" applyNumberFormat="1" applyFont="1" applyBorder="1"/>
    <xf numFmtId="3" fontId="0" fillId="4" borderId="0" xfId="3" applyNumberFormat="1" applyFont="1" applyBorder="1"/>
    <xf numFmtId="3" fontId="0" fillId="0" borderId="0" xfId="0" applyNumberFormat="1" applyBorder="1"/>
    <xf numFmtId="168" fontId="0" fillId="0" borderId="1" xfId="0" applyNumberFormat="1" applyBorder="1"/>
    <xf numFmtId="0" fontId="0" fillId="0" borderId="0" xfId="0" applyBorder="1"/>
    <xf numFmtId="0" fontId="0" fillId="0" borderId="1" xfId="0" applyFill="1" applyBorder="1"/>
    <xf numFmtId="4" fontId="0" fillId="0" borderId="1" xfId="0" applyNumberFormat="1" applyBorder="1"/>
    <xf numFmtId="164" fontId="0" fillId="0" borderId="1" xfId="0" applyNumberFormat="1" applyBorder="1"/>
    <xf numFmtId="0" fontId="2" fillId="0" borderId="1" xfId="0" applyFont="1" applyBorder="1" applyAlignment="1">
      <alignment horizontal="center"/>
    </xf>
    <xf numFmtId="1" fontId="0" fillId="0" borderId="0" xfId="0" applyNumberFormat="1"/>
    <xf numFmtId="0" fontId="2" fillId="0" borderId="0" xfId="0" applyFont="1" applyAlignment="1">
      <alignment horizontal="center" wrapText="1"/>
    </xf>
    <xf numFmtId="3" fontId="1" fillId="2" borderId="0" xfId="1" applyNumberFormat="1" applyBorder="1"/>
    <xf numFmtId="167" fontId="1" fillId="2" borderId="0" xfId="1" applyNumberFormat="1" applyBorder="1"/>
    <xf numFmtId="3" fontId="1" fillId="2" borderId="0" xfId="1" applyNumberFormat="1"/>
    <xf numFmtId="0" fontId="7" fillId="0" borderId="0" xfId="0" applyFont="1"/>
    <xf numFmtId="4" fontId="9" fillId="0" borderId="0" xfId="0" applyNumberFormat="1" applyFont="1"/>
    <xf numFmtId="3" fontId="9" fillId="0" borderId="0" xfId="0" applyNumberFormat="1" applyFont="1" applyAlignment="1">
      <alignment horizontal="center"/>
    </xf>
    <xf numFmtId="168" fontId="9" fillId="0" borderId="0" xfId="0" applyNumberFormat="1" applyFont="1"/>
    <xf numFmtId="4" fontId="10" fillId="0" borderId="0" xfId="0" applyNumberFormat="1" applyFont="1" applyAlignment="1">
      <alignment horizontal="center"/>
    </xf>
    <xf numFmtId="3" fontId="9" fillId="0" borderId="0" xfId="0" applyNumberFormat="1" applyFont="1"/>
    <xf numFmtId="4" fontId="9" fillId="0" borderId="0" xfId="0" applyNumberFormat="1" applyFont="1" applyAlignment="1">
      <alignment horizontal="right"/>
    </xf>
    <xf numFmtId="3" fontId="9" fillId="0" borderId="0" xfId="0" applyNumberFormat="1" applyFont="1" applyAlignment="1"/>
    <xf numFmtId="4" fontId="9" fillId="0" borderId="0" xfId="0" applyNumberFormat="1" applyFont="1" applyAlignment="1">
      <alignment horizontal="center"/>
    </xf>
    <xf numFmtId="4" fontId="11" fillId="0" borderId="0" xfId="0" applyNumberFormat="1" applyFont="1" applyAlignment="1">
      <alignment horizontal="center"/>
    </xf>
    <xf numFmtId="4" fontId="9" fillId="0" borderId="0" xfId="0" applyNumberFormat="1" applyFont="1" applyAlignment="1">
      <alignment horizontal="left"/>
    </xf>
    <xf numFmtId="4" fontId="10" fillId="0" borderId="0" xfId="0" applyNumberFormat="1" applyFont="1" applyAlignment="1">
      <alignment horizontal="center" wrapText="1"/>
    </xf>
    <xf numFmtId="0" fontId="0" fillId="0" borderId="0" xfId="0" applyAlignment="1">
      <alignment horizontal="center" wrapText="1"/>
    </xf>
    <xf numFmtId="0" fontId="12" fillId="0" borderId="0" xfId="0" applyFont="1"/>
    <xf numFmtId="0" fontId="2" fillId="0" borderId="0" xfId="0" applyFont="1"/>
    <xf numFmtId="0" fontId="2" fillId="0" borderId="1" xfId="0" applyFont="1" applyBorder="1" applyAlignment="1">
      <alignment horizontal="center" wrapText="1"/>
    </xf>
    <xf numFmtId="2" fontId="0" fillId="2" borderId="0" xfId="1" applyNumberFormat="1" applyFont="1" applyBorder="1"/>
    <xf numFmtId="0" fontId="0" fillId="0" borderId="0" xfId="0" applyBorder="1" applyAlignment="1">
      <alignment horizontal="center"/>
    </xf>
    <xf numFmtId="0" fontId="0" fillId="0" borderId="5" xfId="0" applyBorder="1" applyAlignment="1">
      <alignment horizontal="center"/>
    </xf>
    <xf numFmtId="0" fontId="0" fillId="0" borderId="5" xfId="0" applyBorder="1"/>
    <xf numFmtId="164" fontId="0" fillId="0" borderId="6" xfId="0" applyNumberFormat="1" applyBorder="1"/>
    <xf numFmtId="0" fontId="0" fillId="0" borderId="8" xfId="0" applyBorder="1" applyAlignment="1">
      <alignment horizontal="center"/>
    </xf>
    <xf numFmtId="1" fontId="0" fillId="0" borderId="8" xfId="0" applyNumberFormat="1" applyBorder="1"/>
    <xf numFmtId="0" fontId="0" fillId="0" borderId="8" xfId="0" applyBorder="1"/>
    <xf numFmtId="2" fontId="0" fillId="0" borderId="8" xfId="0" applyNumberFormat="1" applyBorder="1"/>
    <xf numFmtId="2" fontId="0" fillId="0" borderId="9" xfId="0" applyNumberFormat="1" applyBorder="1"/>
    <xf numFmtId="0" fontId="0" fillId="0" borderId="9" xfId="0" applyBorder="1"/>
    <xf numFmtId="2" fontId="0" fillId="0" borderId="5" xfId="0" applyNumberFormat="1" applyBorder="1"/>
    <xf numFmtId="0" fontId="0" fillId="0" borderId="7" xfId="0" applyBorder="1"/>
    <xf numFmtId="0" fontId="0" fillId="0" borderId="4" xfId="0" applyBorder="1"/>
    <xf numFmtId="0" fontId="0" fillId="0" borderId="11" xfId="0" applyBorder="1" applyAlignment="1">
      <alignment horizontal="center"/>
    </xf>
    <xf numFmtId="0" fontId="0" fillId="0" borderId="3" xfId="0" applyBorder="1" applyAlignment="1">
      <alignment horizontal="center"/>
    </xf>
    <xf numFmtId="164" fontId="0" fillId="0" borderId="0" xfId="0" applyNumberFormat="1" applyBorder="1"/>
    <xf numFmtId="0" fontId="0" fillId="0" borderId="10" xfId="0" applyBorder="1" applyAlignment="1">
      <alignment horizontal="center"/>
    </xf>
    <xf numFmtId="164" fontId="0" fillId="0" borderId="5" xfId="0" applyNumberFormat="1" applyBorder="1"/>
    <xf numFmtId="0" fontId="2" fillId="0" borderId="6" xfId="0" applyFont="1" applyBorder="1" applyAlignment="1">
      <alignment horizontal="center"/>
    </xf>
    <xf numFmtId="4" fontId="0" fillId="0" borderId="5" xfId="0" applyNumberFormat="1" applyBorder="1"/>
    <xf numFmtId="0" fontId="2" fillId="0" borderId="9" xfId="0" applyFont="1" applyBorder="1" applyAlignment="1">
      <alignment horizontal="center"/>
    </xf>
    <xf numFmtId="3" fontId="0" fillId="0" borderId="8" xfId="0" applyNumberFormat="1" applyBorder="1"/>
    <xf numFmtId="4" fontId="0" fillId="0" borderId="8" xfId="0" applyNumberFormat="1" applyBorder="1"/>
    <xf numFmtId="170" fontId="0" fillId="0" borderId="8" xfId="0" applyNumberFormat="1" applyBorder="1"/>
    <xf numFmtId="0" fontId="0" fillId="0" borderId="12" xfId="0" applyBorder="1"/>
    <xf numFmtId="0" fontId="0" fillId="0" borderId="13" xfId="0" applyBorder="1"/>
    <xf numFmtId="4" fontId="0" fillId="0" borderId="9" xfId="0" applyNumberFormat="1" applyBorder="1"/>
    <xf numFmtId="4" fontId="0" fillId="0" borderId="6" xfId="0" applyNumberFormat="1" applyBorder="1"/>
    <xf numFmtId="0" fontId="13" fillId="0" borderId="1" xfId="0" applyFont="1" applyBorder="1"/>
    <xf numFmtId="0" fontId="13" fillId="0" borderId="1" xfId="0" applyFont="1" applyBorder="1" applyAlignment="1">
      <alignment horizontal="center" wrapText="1"/>
    </xf>
    <xf numFmtId="164" fontId="0" fillId="0" borderId="4" xfId="0" applyNumberFormat="1" applyBorder="1"/>
    <xf numFmtId="3" fontId="1" fillId="0" borderId="0" xfId="3" applyNumberFormat="1" applyFill="1" applyBorder="1"/>
    <xf numFmtId="3" fontId="1" fillId="0" borderId="0" xfId="3" applyNumberFormat="1" applyFill="1"/>
    <xf numFmtId="0" fontId="8" fillId="0" borderId="0" xfId="0" applyFont="1"/>
    <xf numFmtId="0" fontId="8" fillId="0" borderId="0" xfId="3" applyFont="1" applyFill="1" applyBorder="1"/>
    <xf numFmtId="0" fontId="3" fillId="3" borderId="0" xfId="2" applyFont="1" applyBorder="1" applyAlignment="1">
      <alignment horizontal="center"/>
    </xf>
    <xf numFmtId="1" fontId="1" fillId="4" borderId="0" xfId="3" applyNumberFormat="1" applyBorder="1"/>
    <xf numFmtId="1" fontId="1" fillId="4" borderId="0" xfId="3" applyNumberFormat="1"/>
    <xf numFmtId="2" fontId="1" fillId="4" borderId="0" xfId="3" applyNumberFormat="1" applyBorder="1"/>
    <xf numFmtId="2" fontId="1" fillId="4" borderId="0" xfId="3" applyNumberFormat="1"/>
    <xf numFmtId="2" fontId="1" fillId="2" borderId="0" xfId="1" applyNumberFormat="1" applyBorder="1"/>
    <xf numFmtId="2" fontId="1" fillId="2" borderId="0" xfId="1" applyNumberFormat="1"/>
    <xf numFmtId="0" fontId="4" fillId="3" borderId="0" xfId="2"/>
    <xf numFmtId="0" fontId="0" fillId="4" borderId="0" xfId="3" applyFont="1"/>
    <xf numFmtId="171" fontId="1" fillId="4" borderId="0" xfId="3" applyNumberFormat="1" applyBorder="1"/>
    <xf numFmtId="0" fontId="0" fillId="2" borderId="0" xfId="1" applyFont="1"/>
    <xf numFmtId="171" fontId="1" fillId="2" borderId="0" xfId="1" applyNumberFormat="1"/>
    <xf numFmtId="165" fontId="1" fillId="2" borderId="0" xfId="1" applyNumberFormat="1"/>
    <xf numFmtId="165" fontId="1" fillId="4" borderId="0" xfId="3" applyNumberFormat="1"/>
    <xf numFmtId="165" fontId="0" fillId="4" borderId="0" xfId="3" applyNumberFormat="1" applyFont="1"/>
    <xf numFmtId="0" fontId="6" fillId="0" borderId="0" xfId="0" applyFont="1" applyAlignment="1">
      <alignment horizontal="center"/>
    </xf>
    <xf numFmtId="0" fontId="5" fillId="0" borderId="0" xfId="0" applyFont="1" applyAlignment="1">
      <alignment horizontal="center"/>
    </xf>
    <xf numFmtId="0" fontId="3" fillId="3" borderId="0" xfId="2"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wrapText="1"/>
    </xf>
    <xf numFmtId="0" fontId="5" fillId="0" borderId="0" xfId="0" applyFont="1" applyAlignment="1">
      <alignment horizontal="center" wrapText="1"/>
    </xf>
    <xf numFmtId="0" fontId="0" fillId="0" borderId="0" xfId="0" applyAlignment="1">
      <alignment horizontal="center" wrapText="1"/>
    </xf>
    <xf numFmtId="4" fontId="0" fillId="0" borderId="3" xfId="0" applyNumberFormat="1" applyBorder="1" applyAlignment="1">
      <alignment horizontal="center"/>
    </xf>
    <xf numFmtId="0" fontId="5" fillId="0" borderId="14" xfId="0" applyFont="1" applyBorder="1" applyAlignment="1">
      <alignment vertical="center"/>
    </xf>
    <xf numFmtId="0" fontId="5" fillId="0" borderId="13" xfId="0" applyFont="1" applyBorder="1" applyAlignment="1">
      <alignment vertical="center"/>
    </xf>
  </cellXfs>
  <cellStyles count="4">
    <cellStyle name="20% - Énfasis1" xfId="3" builtinId="30"/>
    <cellStyle name="40% - Énfasis1" xfId="1" builtinId="31"/>
    <cellStyle name="Énfasis1" xfId="2" builtinId="29"/>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66675</xdr:colOff>
      <xdr:row>5</xdr:row>
      <xdr:rowOff>19050</xdr:rowOff>
    </xdr:from>
    <xdr:to>
      <xdr:col>3</xdr:col>
      <xdr:colOff>0</xdr:colOff>
      <xdr:row>9</xdr:row>
      <xdr:rowOff>152400</xdr:rowOff>
    </xdr:to>
    <xdr:sp macro="" textlink="">
      <xdr:nvSpPr>
        <xdr:cNvPr id="2" name="1 Rectángulo redondeado"/>
        <xdr:cNvSpPr/>
      </xdr:nvSpPr>
      <xdr:spPr>
        <a:xfrm>
          <a:off x="1323975" y="552450"/>
          <a:ext cx="923925" cy="933450"/>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r>
            <a:rPr lang="es-ES" sz="1200"/>
            <a:t>Corte</a:t>
          </a:r>
          <a:endParaRPr lang="es-ES" sz="1100"/>
        </a:p>
      </xdr:txBody>
    </xdr:sp>
    <xdr:clientData/>
  </xdr:twoCellAnchor>
  <xdr:twoCellAnchor>
    <xdr:from>
      <xdr:col>4</xdr:col>
      <xdr:colOff>314327</xdr:colOff>
      <xdr:row>5</xdr:row>
      <xdr:rowOff>66675</xdr:rowOff>
    </xdr:from>
    <xdr:to>
      <xdr:col>5</xdr:col>
      <xdr:colOff>438150</xdr:colOff>
      <xdr:row>9</xdr:row>
      <xdr:rowOff>114300</xdr:rowOff>
    </xdr:to>
    <xdr:sp macro="" textlink="">
      <xdr:nvSpPr>
        <xdr:cNvPr id="3" name="2 Rectángulo redondeado"/>
        <xdr:cNvSpPr/>
      </xdr:nvSpPr>
      <xdr:spPr>
        <a:xfrm>
          <a:off x="3590927" y="666750"/>
          <a:ext cx="800098" cy="1028700"/>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marL="0" indent="0" algn="ctr"/>
          <a:r>
            <a:rPr lang="es-ES" sz="1200">
              <a:solidFill>
                <a:schemeClr val="dk1"/>
              </a:solidFill>
              <a:latin typeface="+mn-lt"/>
              <a:ea typeface="+mn-ea"/>
              <a:cs typeface="+mn-cs"/>
            </a:rPr>
            <a:t>Relleno</a:t>
          </a:r>
        </a:p>
      </xdr:txBody>
    </xdr:sp>
    <xdr:clientData/>
  </xdr:twoCellAnchor>
  <xdr:twoCellAnchor>
    <xdr:from>
      <xdr:col>1</xdr:col>
      <xdr:colOff>400050</xdr:colOff>
      <xdr:row>7</xdr:row>
      <xdr:rowOff>28575</xdr:rowOff>
    </xdr:from>
    <xdr:to>
      <xdr:col>2</xdr:col>
      <xdr:colOff>0</xdr:colOff>
      <xdr:row>7</xdr:row>
      <xdr:rowOff>28576</xdr:rowOff>
    </xdr:to>
    <xdr:cxnSp macro="">
      <xdr:nvCxnSpPr>
        <xdr:cNvPr id="4" name="3 Conector recto de flecha"/>
        <xdr:cNvCxnSpPr/>
      </xdr:nvCxnSpPr>
      <xdr:spPr>
        <a:xfrm>
          <a:off x="400050" y="962025"/>
          <a:ext cx="85725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8</xdr:row>
      <xdr:rowOff>190500</xdr:rowOff>
    </xdr:from>
    <xdr:to>
      <xdr:col>4</xdr:col>
      <xdr:colOff>104775</xdr:colOff>
      <xdr:row>8</xdr:row>
      <xdr:rowOff>190501</xdr:rowOff>
    </xdr:to>
    <xdr:cxnSp macro="">
      <xdr:nvCxnSpPr>
        <xdr:cNvPr id="5" name="4 Conector recto de flecha"/>
        <xdr:cNvCxnSpPr/>
      </xdr:nvCxnSpPr>
      <xdr:spPr>
        <a:xfrm>
          <a:off x="2171700" y="1571625"/>
          <a:ext cx="1209675"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6</xdr:row>
      <xdr:rowOff>9525</xdr:rowOff>
    </xdr:from>
    <xdr:to>
      <xdr:col>6</xdr:col>
      <xdr:colOff>971550</xdr:colOff>
      <xdr:row>6</xdr:row>
      <xdr:rowOff>9525</xdr:rowOff>
    </xdr:to>
    <xdr:cxnSp macro="">
      <xdr:nvCxnSpPr>
        <xdr:cNvPr id="6" name="5 Conector recto de flecha"/>
        <xdr:cNvCxnSpPr/>
      </xdr:nvCxnSpPr>
      <xdr:spPr>
        <a:xfrm>
          <a:off x="5000625" y="990600"/>
          <a:ext cx="9239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9</xdr:row>
      <xdr:rowOff>0</xdr:rowOff>
    </xdr:from>
    <xdr:to>
      <xdr:col>7</xdr:col>
      <xdr:colOff>19050</xdr:colOff>
      <xdr:row>9</xdr:row>
      <xdr:rowOff>9525</xdr:rowOff>
    </xdr:to>
    <xdr:cxnSp macro="">
      <xdr:nvCxnSpPr>
        <xdr:cNvPr id="7" name="6 Conector recto de flecha"/>
        <xdr:cNvCxnSpPr/>
      </xdr:nvCxnSpPr>
      <xdr:spPr>
        <a:xfrm flipV="1">
          <a:off x="5000625" y="1581150"/>
          <a:ext cx="95250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352425</xdr:colOff>
      <xdr:row>9</xdr:row>
      <xdr:rowOff>142876</xdr:rowOff>
    </xdr:from>
    <xdr:to>
      <xdr:col>4</xdr:col>
      <xdr:colOff>571501</xdr:colOff>
      <xdr:row>10</xdr:row>
      <xdr:rowOff>47625</xdr:rowOff>
    </xdr:to>
    <xdr:cxnSp macro="">
      <xdr:nvCxnSpPr>
        <xdr:cNvPr id="8" name="7 Conector recto de flecha"/>
        <xdr:cNvCxnSpPr/>
      </xdr:nvCxnSpPr>
      <xdr:spPr>
        <a:xfrm flipV="1">
          <a:off x="3629025" y="1724026"/>
          <a:ext cx="219076" cy="4762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5</xdr:row>
      <xdr:rowOff>380999</xdr:rowOff>
    </xdr:from>
    <xdr:to>
      <xdr:col>4</xdr:col>
      <xdr:colOff>76200</xdr:colOff>
      <xdr:row>6</xdr:row>
      <xdr:rowOff>9525</xdr:rowOff>
    </xdr:to>
    <xdr:cxnSp macro="">
      <xdr:nvCxnSpPr>
        <xdr:cNvPr id="9" name="8 Conector recto de flecha"/>
        <xdr:cNvCxnSpPr/>
      </xdr:nvCxnSpPr>
      <xdr:spPr>
        <a:xfrm>
          <a:off x="2143125" y="981074"/>
          <a:ext cx="1209675" cy="95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323850</xdr:colOff>
      <xdr:row>7</xdr:row>
      <xdr:rowOff>180975</xdr:rowOff>
    </xdr:from>
    <xdr:to>
      <xdr:col>2</xdr:col>
      <xdr:colOff>0</xdr:colOff>
      <xdr:row>7</xdr:row>
      <xdr:rowOff>180976</xdr:rowOff>
    </xdr:to>
    <xdr:cxnSp macro="">
      <xdr:nvCxnSpPr>
        <xdr:cNvPr id="10" name="9 Conector recto de flecha"/>
        <xdr:cNvCxnSpPr/>
      </xdr:nvCxnSpPr>
      <xdr:spPr>
        <a:xfrm>
          <a:off x="723900" y="1362075"/>
          <a:ext cx="51435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77"/>
  <sheetViews>
    <sheetView showGridLines="0" tabSelected="1" topLeftCell="A20" zoomScale="84" zoomScaleNormal="84" workbookViewId="0">
      <selection activeCell="J46" sqref="J46"/>
    </sheetView>
  </sheetViews>
  <sheetFormatPr baseColWidth="10" defaultRowHeight="15.75" x14ac:dyDescent="0.25"/>
  <cols>
    <col min="1" max="1" width="2.75" customWidth="1"/>
    <col min="2" max="2" width="32.25" customWidth="1"/>
    <col min="3" max="3" width="15.25" customWidth="1"/>
    <col min="4" max="4" width="10.625" customWidth="1"/>
    <col min="5" max="5" width="11.125" customWidth="1"/>
    <col min="6" max="6" width="12" customWidth="1"/>
    <col min="7" max="8" width="11.375" bestFit="1" customWidth="1"/>
    <col min="10" max="10" width="11.125" bestFit="1" customWidth="1"/>
    <col min="11" max="11" width="10.25" bestFit="1" customWidth="1"/>
    <col min="12" max="12" width="11.125" bestFit="1" customWidth="1"/>
  </cols>
  <sheetData>
    <row r="2" spans="2:11" ht="23.25" x14ac:dyDescent="0.35">
      <c r="B2" s="121" t="s">
        <v>5</v>
      </c>
      <c r="C2" s="121"/>
      <c r="D2" s="121"/>
      <c r="E2" s="121"/>
      <c r="F2" s="26"/>
      <c r="G2" s="26"/>
    </row>
    <row r="3" spans="2:11" ht="18.75" x14ac:dyDescent="0.3">
      <c r="B3" s="122" t="s">
        <v>6</v>
      </c>
      <c r="C3" s="122"/>
      <c r="D3" s="122"/>
      <c r="E3" s="122"/>
      <c r="F3" s="27"/>
      <c r="G3" s="27"/>
      <c r="I3" s="12"/>
    </row>
    <row r="5" spans="2:11" ht="18.75" x14ac:dyDescent="0.3">
      <c r="D5" s="123" t="s">
        <v>9</v>
      </c>
      <c r="E5" s="123"/>
      <c r="F5" s="27"/>
      <c r="G5" s="27"/>
    </row>
    <row r="6" spans="2:11" ht="18.75" x14ac:dyDescent="0.3">
      <c r="B6" s="14" t="s">
        <v>152</v>
      </c>
      <c r="C6" s="15"/>
      <c r="D6" s="15" t="s">
        <v>7</v>
      </c>
      <c r="E6" s="9" t="s">
        <v>8</v>
      </c>
      <c r="F6" s="27"/>
      <c r="G6" s="27"/>
      <c r="I6" s="7"/>
      <c r="J6" s="4"/>
      <c r="K6" s="5"/>
    </row>
    <row r="7" spans="2:11" ht="18.75" x14ac:dyDescent="0.3">
      <c r="B7" s="16" t="s">
        <v>10</v>
      </c>
      <c r="C7" s="17"/>
      <c r="D7" s="21">
        <v>1000</v>
      </c>
      <c r="E7" s="10">
        <v>2500</v>
      </c>
      <c r="F7" s="27"/>
      <c r="G7" s="27"/>
    </row>
    <row r="8" spans="2:11" ht="18.75" x14ac:dyDescent="0.3">
      <c r="B8" s="19" t="s">
        <v>22</v>
      </c>
      <c r="C8" s="20"/>
      <c r="D8" s="20">
        <v>0</v>
      </c>
      <c r="E8" s="11">
        <v>0</v>
      </c>
      <c r="F8" s="27"/>
      <c r="G8" s="27"/>
    </row>
    <row r="9" spans="2:11" ht="18.75" x14ac:dyDescent="0.3">
      <c r="B9" s="16" t="s">
        <v>23</v>
      </c>
      <c r="C9" s="17"/>
      <c r="D9" s="21">
        <v>30</v>
      </c>
      <c r="E9" s="10">
        <v>10</v>
      </c>
      <c r="F9" s="27"/>
      <c r="G9" s="27"/>
    </row>
    <row r="10" spans="2:11" ht="18.75" x14ac:dyDescent="0.3">
      <c r="B10" s="19" t="s">
        <v>60</v>
      </c>
      <c r="C10" s="20"/>
      <c r="D10" s="20">
        <v>0</v>
      </c>
      <c r="E10" s="11">
        <v>0</v>
      </c>
      <c r="F10" s="27"/>
      <c r="G10" s="27"/>
    </row>
    <row r="11" spans="2:11" ht="18.75" x14ac:dyDescent="0.3">
      <c r="B11" s="16" t="s">
        <v>61</v>
      </c>
      <c r="C11" s="17"/>
      <c r="D11" s="107">
        <v>0</v>
      </c>
      <c r="E11" s="108">
        <v>0</v>
      </c>
      <c r="F11" s="27"/>
      <c r="G11" s="27"/>
    </row>
    <row r="12" spans="2:11" ht="18.75" x14ac:dyDescent="0.3">
      <c r="B12" s="19" t="s">
        <v>14</v>
      </c>
      <c r="C12" s="20"/>
      <c r="D12" s="20">
        <v>3</v>
      </c>
      <c r="E12" s="11">
        <v>3</v>
      </c>
      <c r="F12" s="27"/>
      <c r="G12" s="27"/>
      <c r="H12" s="1"/>
      <c r="K12" s="5"/>
    </row>
    <row r="13" spans="2:11" ht="18.75" x14ac:dyDescent="0.3">
      <c r="B13" s="16" t="s">
        <v>15</v>
      </c>
      <c r="C13" s="17"/>
      <c r="D13" s="109"/>
      <c r="E13" s="110">
        <v>2.25</v>
      </c>
      <c r="F13" s="27"/>
      <c r="G13" s="27"/>
    </row>
    <row r="14" spans="2:11" ht="18.75" x14ac:dyDescent="0.3">
      <c r="B14" s="19" t="s">
        <v>16</v>
      </c>
      <c r="C14" s="20"/>
      <c r="D14" s="20">
        <v>0.75</v>
      </c>
      <c r="E14" s="11"/>
      <c r="F14" s="27"/>
      <c r="G14" s="27"/>
    </row>
    <row r="15" spans="2:11" ht="18.75" x14ac:dyDescent="0.3">
      <c r="B15" s="16" t="s">
        <v>17</v>
      </c>
      <c r="C15" s="17"/>
      <c r="D15" s="110">
        <v>2</v>
      </c>
      <c r="E15" s="110">
        <v>2</v>
      </c>
      <c r="F15" s="27"/>
      <c r="G15" s="27"/>
    </row>
    <row r="16" spans="2:11" ht="18.75" x14ac:dyDescent="0.3">
      <c r="B16" s="19" t="s">
        <v>18</v>
      </c>
      <c r="C16" s="20"/>
      <c r="D16" s="36"/>
      <c r="E16" s="37">
        <v>1</v>
      </c>
      <c r="F16" s="27"/>
      <c r="G16" s="27"/>
    </row>
    <row r="17" spans="2:8" ht="18.75" x14ac:dyDescent="0.3">
      <c r="B17" s="16" t="s">
        <v>11</v>
      </c>
      <c r="C17" s="17"/>
      <c r="D17" s="109">
        <v>1</v>
      </c>
      <c r="E17" s="110">
        <v>1</v>
      </c>
      <c r="F17" s="27"/>
      <c r="G17" s="27"/>
    </row>
    <row r="18" spans="2:8" ht="18.75" x14ac:dyDescent="0.3">
      <c r="B18" s="19" t="s">
        <v>69</v>
      </c>
      <c r="C18" s="20"/>
      <c r="D18" s="111">
        <v>0.08</v>
      </c>
      <c r="E18" s="112">
        <f>+D18</f>
        <v>0.08</v>
      </c>
      <c r="F18" s="27"/>
      <c r="G18" s="27"/>
    </row>
    <row r="19" spans="2:8" ht="18.75" x14ac:dyDescent="0.3">
      <c r="B19" s="16" t="s">
        <v>70</v>
      </c>
      <c r="C19" s="17"/>
      <c r="D19" s="109"/>
      <c r="E19" s="110">
        <v>0.1</v>
      </c>
      <c r="F19" s="27"/>
      <c r="G19" s="27"/>
      <c r="H19" s="35"/>
    </row>
    <row r="20" spans="2:8" ht="18.75" x14ac:dyDescent="0.3">
      <c r="B20" s="19" t="s">
        <v>12</v>
      </c>
      <c r="C20" s="20"/>
      <c r="D20" s="111">
        <v>0.15</v>
      </c>
      <c r="E20" s="112">
        <v>0.12</v>
      </c>
      <c r="F20" s="27"/>
      <c r="G20" s="27"/>
    </row>
    <row r="22" spans="2:8" x14ac:dyDescent="0.25">
      <c r="B22" s="8" t="s">
        <v>153</v>
      </c>
      <c r="C22" s="113"/>
    </row>
    <row r="23" spans="2:8" x14ac:dyDescent="0.25">
      <c r="B23" s="114" t="s">
        <v>182</v>
      </c>
      <c r="C23" s="115">
        <v>2.5</v>
      </c>
      <c r="D23" s="102"/>
      <c r="E23" s="103"/>
      <c r="G23" s="104"/>
    </row>
    <row r="24" spans="2:8" x14ac:dyDescent="0.25">
      <c r="B24" s="116" t="s">
        <v>19</v>
      </c>
      <c r="C24" s="117">
        <v>1</v>
      </c>
    </row>
    <row r="25" spans="2:8" x14ac:dyDescent="0.25">
      <c r="B25" s="114" t="s">
        <v>21</v>
      </c>
      <c r="C25" s="115">
        <v>11</v>
      </c>
      <c r="D25" s="102"/>
      <c r="E25" s="103"/>
    </row>
    <row r="26" spans="2:8" x14ac:dyDescent="0.25">
      <c r="B26" s="116" t="s">
        <v>20</v>
      </c>
      <c r="C26" s="117">
        <v>0.3</v>
      </c>
    </row>
    <row r="28" spans="2:8" x14ac:dyDescent="0.25">
      <c r="B28" s="14" t="s">
        <v>170</v>
      </c>
      <c r="C28" s="106"/>
      <c r="D28" s="106" t="s">
        <v>24</v>
      </c>
      <c r="E28" s="9" t="s">
        <v>25</v>
      </c>
      <c r="F28" s="9" t="s">
        <v>74</v>
      </c>
    </row>
    <row r="29" spans="2:8" x14ac:dyDescent="0.25">
      <c r="B29" s="19" t="s">
        <v>3</v>
      </c>
      <c r="C29" s="20"/>
      <c r="D29" s="30">
        <v>4500</v>
      </c>
      <c r="E29" s="118">
        <v>8300</v>
      </c>
      <c r="F29" s="118">
        <v>3000</v>
      </c>
      <c r="G29" s="3"/>
    </row>
    <row r="30" spans="2:8" x14ac:dyDescent="0.25">
      <c r="B30" s="16" t="s">
        <v>4</v>
      </c>
      <c r="C30" s="17"/>
      <c r="D30" s="18">
        <v>900</v>
      </c>
      <c r="E30" s="119">
        <v>800</v>
      </c>
      <c r="F30" s="119"/>
      <c r="G30" s="3"/>
    </row>
    <row r="31" spans="2:8" x14ac:dyDescent="0.25">
      <c r="B31" s="19" t="s">
        <v>26</v>
      </c>
      <c r="C31" s="20"/>
      <c r="D31" s="30">
        <v>3200</v>
      </c>
      <c r="E31" s="118">
        <v>2200</v>
      </c>
      <c r="F31" s="118">
        <v>890</v>
      </c>
      <c r="G31" s="3"/>
    </row>
    <row r="32" spans="2:8" x14ac:dyDescent="0.25">
      <c r="B32" s="16" t="s">
        <v>27</v>
      </c>
      <c r="C32" s="17"/>
      <c r="D32" s="18">
        <v>400</v>
      </c>
      <c r="E32" s="119">
        <v>450</v>
      </c>
      <c r="F32" s="119"/>
      <c r="G32" s="3"/>
    </row>
    <row r="33" spans="2:8" x14ac:dyDescent="0.25">
      <c r="B33" s="19" t="s">
        <v>28</v>
      </c>
      <c r="C33" s="20"/>
      <c r="D33" s="30">
        <v>600</v>
      </c>
      <c r="E33" s="118">
        <v>1000</v>
      </c>
      <c r="F33" s="118"/>
      <c r="G33" s="3"/>
    </row>
    <row r="34" spans="2:8" x14ac:dyDescent="0.25">
      <c r="B34" s="16" t="s">
        <v>29</v>
      </c>
      <c r="C34" s="17"/>
      <c r="D34" s="18"/>
      <c r="E34" s="119"/>
      <c r="F34" s="119">
        <v>580</v>
      </c>
      <c r="G34" s="3"/>
    </row>
    <row r="35" spans="2:8" x14ac:dyDescent="0.25">
      <c r="B35" s="19" t="s">
        <v>31</v>
      </c>
      <c r="C35" s="20"/>
      <c r="D35" s="30"/>
      <c r="E35" s="118"/>
      <c r="F35" s="118">
        <v>88</v>
      </c>
      <c r="G35" s="3"/>
    </row>
    <row r="36" spans="2:8" x14ac:dyDescent="0.25">
      <c r="B36" s="16" t="s">
        <v>32</v>
      </c>
      <c r="C36" s="17"/>
      <c r="D36" s="18"/>
      <c r="E36" s="119"/>
      <c r="F36" s="119">
        <v>1500</v>
      </c>
      <c r="G36" s="3"/>
    </row>
    <row r="37" spans="2:8" x14ac:dyDescent="0.25">
      <c r="B37" s="19" t="s">
        <v>33</v>
      </c>
      <c r="C37" s="20"/>
      <c r="D37" s="30"/>
      <c r="E37" s="118"/>
      <c r="F37" s="118">
        <v>100</v>
      </c>
      <c r="G37" s="105"/>
    </row>
    <row r="38" spans="2:8" x14ac:dyDescent="0.25">
      <c r="B38" s="16" t="s">
        <v>30</v>
      </c>
      <c r="C38" s="17"/>
      <c r="D38" s="18">
        <v>3427.2</v>
      </c>
      <c r="E38" s="119">
        <v>210.8</v>
      </c>
      <c r="F38" s="119">
        <v>142</v>
      </c>
      <c r="G38" s="3"/>
    </row>
    <row r="39" spans="2:8" x14ac:dyDescent="0.25">
      <c r="B39" s="19" t="s">
        <v>183</v>
      </c>
      <c r="C39" s="20"/>
      <c r="D39" s="30">
        <v>4</v>
      </c>
      <c r="E39" s="118"/>
      <c r="F39" s="118"/>
      <c r="G39" s="3"/>
      <c r="H39" s="5"/>
    </row>
    <row r="40" spans="2:8" x14ac:dyDescent="0.25">
      <c r="B40" s="16" t="s">
        <v>184</v>
      </c>
      <c r="C40" s="17"/>
      <c r="D40" s="18"/>
      <c r="E40" s="120">
        <v>6</v>
      </c>
      <c r="F40" s="120"/>
      <c r="G40" s="3"/>
      <c r="H40" s="5"/>
    </row>
    <row r="41" spans="2:8" x14ac:dyDescent="0.25">
      <c r="B41" s="19" t="s">
        <v>157</v>
      </c>
      <c r="C41" s="20"/>
      <c r="D41" s="30"/>
      <c r="E41" s="118"/>
      <c r="F41" s="118">
        <v>0.2</v>
      </c>
      <c r="G41" s="3"/>
    </row>
    <row r="42" spans="2:8" x14ac:dyDescent="0.25">
      <c r="G42" s="5"/>
      <c r="H42" s="5"/>
    </row>
    <row r="43" spans="2:8" x14ac:dyDescent="0.25">
      <c r="B43" s="14" t="s">
        <v>34</v>
      </c>
      <c r="C43" s="15"/>
      <c r="D43" s="15" t="s">
        <v>7</v>
      </c>
      <c r="E43" s="9" t="s">
        <v>8</v>
      </c>
      <c r="F43" s="9" t="s">
        <v>1</v>
      </c>
      <c r="G43" s="9" t="s">
        <v>38</v>
      </c>
    </row>
    <row r="44" spans="2:8" x14ac:dyDescent="0.25">
      <c r="B44" s="16" t="s">
        <v>35</v>
      </c>
      <c r="C44" s="17"/>
      <c r="D44" s="21">
        <v>1020</v>
      </c>
      <c r="E44" s="10">
        <f>+E7</f>
        <v>2500</v>
      </c>
      <c r="F44" s="18"/>
      <c r="G44" s="18"/>
    </row>
    <row r="45" spans="2:8" x14ac:dyDescent="0.25">
      <c r="B45" s="19" t="s">
        <v>101</v>
      </c>
      <c r="C45" s="20"/>
      <c r="D45" s="51">
        <v>1050</v>
      </c>
      <c r="E45" s="51">
        <v>2500</v>
      </c>
      <c r="F45" s="19"/>
      <c r="G45" s="30"/>
    </row>
    <row r="46" spans="2:8" x14ac:dyDescent="0.25">
      <c r="B46" s="16" t="s">
        <v>174</v>
      </c>
      <c r="C46" s="17"/>
      <c r="D46" s="21">
        <v>0</v>
      </c>
      <c r="E46" s="10">
        <v>0</v>
      </c>
      <c r="F46" s="18"/>
      <c r="G46" s="18"/>
    </row>
    <row r="47" spans="2:8" x14ac:dyDescent="0.25">
      <c r="B47" s="19" t="s">
        <v>36</v>
      </c>
      <c r="C47" s="20"/>
      <c r="D47" s="20">
        <v>0</v>
      </c>
      <c r="E47" s="11">
        <v>0</v>
      </c>
      <c r="F47" s="19"/>
      <c r="G47" s="30"/>
    </row>
    <row r="48" spans="2:8" x14ac:dyDescent="0.25">
      <c r="B48" s="16" t="s">
        <v>111</v>
      </c>
      <c r="C48" s="17"/>
      <c r="D48" s="21">
        <v>3</v>
      </c>
      <c r="E48" s="39">
        <v>3</v>
      </c>
      <c r="F48" s="18"/>
      <c r="G48" s="18"/>
    </row>
    <row r="49" spans="2:12" x14ac:dyDescent="0.25">
      <c r="B49" s="19" t="s">
        <v>109</v>
      </c>
      <c r="C49" s="20"/>
      <c r="D49" s="52"/>
      <c r="E49" s="11">
        <v>2.15</v>
      </c>
      <c r="F49" s="19"/>
      <c r="G49" s="30"/>
    </row>
    <row r="50" spans="2:12" x14ac:dyDescent="0.25">
      <c r="B50" s="16" t="s">
        <v>110</v>
      </c>
      <c r="C50" s="17"/>
      <c r="D50" s="21">
        <v>1</v>
      </c>
      <c r="E50" s="10"/>
      <c r="F50" s="18"/>
      <c r="G50" s="18"/>
    </row>
    <row r="51" spans="2:12" x14ac:dyDescent="0.25">
      <c r="B51" s="19" t="s">
        <v>17</v>
      </c>
      <c r="C51" s="20"/>
      <c r="D51" s="20">
        <v>2</v>
      </c>
      <c r="E51" s="11">
        <v>2</v>
      </c>
      <c r="F51" s="19"/>
      <c r="G51" s="30"/>
    </row>
    <row r="52" spans="2:12" x14ac:dyDescent="0.25">
      <c r="B52" s="16" t="s">
        <v>18</v>
      </c>
      <c r="C52" s="17"/>
      <c r="D52" s="21"/>
      <c r="E52" s="10">
        <v>1</v>
      </c>
      <c r="F52" s="18"/>
      <c r="G52" s="18"/>
    </row>
    <row r="53" spans="2:12" x14ac:dyDescent="0.25">
      <c r="B53" s="19" t="s">
        <v>102</v>
      </c>
      <c r="C53" s="20"/>
      <c r="D53" s="20">
        <f>+D45*D51</f>
        <v>2100</v>
      </c>
      <c r="E53" s="53">
        <f>+E45*E51</f>
        <v>5000</v>
      </c>
      <c r="F53" s="19"/>
      <c r="G53" s="30"/>
    </row>
    <row r="54" spans="2:12" x14ac:dyDescent="0.25">
      <c r="B54" s="16" t="s">
        <v>103</v>
      </c>
      <c r="C54" s="17"/>
      <c r="D54" s="21"/>
      <c r="E54" s="10">
        <f>+E45*E55</f>
        <v>2500</v>
      </c>
      <c r="F54" s="18"/>
      <c r="G54" s="18"/>
    </row>
    <row r="55" spans="2:12" x14ac:dyDescent="0.25">
      <c r="B55" s="19" t="s">
        <v>112</v>
      </c>
      <c r="C55" s="20"/>
      <c r="D55" s="36">
        <v>1</v>
      </c>
      <c r="E55" s="37">
        <v>1</v>
      </c>
      <c r="F55" s="51"/>
      <c r="G55" s="30"/>
    </row>
    <row r="56" spans="2:12" x14ac:dyDescent="0.25">
      <c r="B56" s="16" t="s">
        <v>37</v>
      </c>
      <c r="C56" s="17"/>
      <c r="D56" s="21"/>
      <c r="E56" s="10"/>
      <c r="F56" s="41">
        <v>21500</v>
      </c>
      <c r="G56" s="18">
        <f>3.146/1.21</f>
        <v>2.6</v>
      </c>
    </row>
    <row r="57" spans="2:12" x14ac:dyDescent="0.25">
      <c r="B57" s="19" t="s">
        <v>39</v>
      </c>
      <c r="C57" s="20"/>
      <c r="D57" s="36"/>
      <c r="E57" s="37"/>
      <c r="F57" s="51">
        <v>5750</v>
      </c>
      <c r="G57" s="30">
        <f>0.8+3450/5750</f>
        <v>1.4</v>
      </c>
    </row>
    <row r="58" spans="2:12" x14ac:dyDescent="0.25">
      <c r="B58" s="16" t="s">
        <v>40</v>
      </c>
      <c r="C58" s="17"/>
      <c r="D58" s="21"/>
      <c r="E58" s="10"/>
      <c r="F58" s="16" t="s">
        <v>154</v>
      </c>
      <c r="G58" s="18">
        <v>10.5</v>
      </c>
    </row>
    <row r="59" spans="2:12" x14ac:dyDescent="0.25">
      <c r="B59" s="19" t="s">
        <v>41</v>
      </c>
      <c r="C59" s="20"/>
      <c r="D59" s="20"/>
      <c r="E59" s="11"/>
      <c r="F59" s="30" t="s">
        <v>154</v>
      </c>
      <c r="G59" s="30">
        <f>+C26</f>
        <v>0.3</v>
      </c>
    </row>
    <row r="60" spans="2:12" x14ac:dyDescent="0.25">
      <c r="B60" s="16" t="s">
        <v>13</v>
      </c>
      <c r="C60" s="17"/>
      <c r="D60" s="21" t="s">
        <v>45</v>
      </c>
      <c r="E60" s="10"/>
      <c r="F60" s="16"/>
      <c r="G60" s="18"/>
    </row>
    <row r="61" spans="2:12" x14ac:dyDescent="0.25">
      <c r="B61" s="19" t="s">
        <v>12</v>
      </c>
      <c r="C61" s="19"/>
      <c r="D61" s="19">
        <v>0.17</v>
      </c>
      <c r="E61" s="70">
        <f>+E20</f>
        <v>0.12</v>
      </c>
      <c r="F61" s="19"/>
      <c r="G61" s="40"/>
    </row>
    <row r="62" spans="2:12" x14ac:dyDescent="0.25">
      <c r="B62" s="16" t="s">
        <v>113</v>
      </c>
      <c r="C62" s="17"/>
      <c r="D62" s="38"/>
      <c r="E62" s="39"/>
      <c r="F62" s="16"/>
      <c r="G62" s="18">
        <v>3.8</v>
      </c>
      <c r="L62" s="32"/>
    </row>
    <row r="63" spans="2:12" x14ac:dyDescent="0.25">
      <c r="B63" s="19" t="s">
        <v>119</v>
      </c>
      <c r="C63" s="19"/>
      <c r="D63" s="19"/>
      <c r="E63" s="19"/>
      <c r="F63" s="19"/>
      <c r="G63" s="40">
        <f>+E40</f>
        <v>6</v>
      </c>
      <c r="L63" s="32"/>
    </row>
    <row r="64" spans="2:12" x14ac:dyDescent="0.25">
      <c r="B64" s="16" t="s">
        <v>118</v>
      </c>
      <c r="C64" s="17"/>
      <c r="D64" s="38"/>
      <c r="E64" s="39"/>
      <c r="F64" s="16"/>
      <c r="G64" s="18">
        <v>7</v>
      </c>
      <c r="L64" s="32"/>
    </row>
    <row r="65" spans="2:12" x14ac:dyDescent="0.25">
      <c r="B65" s="19" t="s">
        <v>114</v>
      </c>
      <c r="C65" s="19"/>
      <c r="D65" s="19"/>
      <c r="E65" s="19"/>
      <c r="F65" s="19"/>
      <c r="G65" s="40">
        <f>+F41</f>
        <v>0.2</v>
      </c>
      <c r="L65" s="13"/>
    </row>
    <row r="66" spans="2:12" x14ac:dyDescent="0.25">
      <c r="B66" s="16" t="s">
        <v>42</v>
      </c>
      <c r="C66" s="17"/>
      <c r="D66" s="38"/>
      <c r="E66" s="39"/>
      <c r="F66" s="16"/>
      <c r="G66" s="18">
        <v>13300</v>
      </c>
    </row>
    <row r="67" spans="2:12" x14ac:dyDescent="0.25">
      <c r="B67" s="19" t="s">
        <v>43</v>
      </c>
      <c r="C67" s="19"/>
      <c r="D67" s="19"/>
      <c r="E67" s="19"/>
      <c r="F67" s="19"/>
      <c r="G67" s="40">
        <v>11500</v>
      </c>
    </row>
    <row r="68" spans="2:12" x14ac:dyDescent="0.25">
      <c r="B68" s="16" t="s">
        <v>44</v>
      </c>
      <c r="C68" s="17"/>
      <c r="D68" s="38"/>
      <c r="E68" s="39"/>
      <c r="F68" s="16"/>
      <c r="G68" s="18">
        <v>5500</v>
      </c>
    </row>
    <row r="71" spans="2:12" x14ac:dyDescent="0.25">
      <c r="B71" s="8" t="s">
        <v>159</v>
      </c>
    </row>
    <row r="72" spans="2:12" x14ac:dyDescent="0.25">
      <c r="B72" s="16" t="s">
        <v>165</v>
      </c>
    </row>
    <row r="73" spans="2:12" x14ac:dyDescent="0.25">
      <c r="B73" s="19" t="s">
        <v>160</v>
      </c>
    </row>
    <row r="74" spans="2:12" x14ac:dyDescent="0.25">
      <c r="B74" s="16" t="s">
        <v>161</v>
      </c>
    </row>
    <row r="75" spans="2:12" x14ac:dyDescent="0.25">
      <c r="B75" s="19" t="s">
        <v>162</v>
      </c>
    </row>
    <row r="76" spans="2:12" x14ac:dyDescent="0.25">
      <c r="B76" s="16" t="s">
        <v>163</v>
      </c>
    </row>
    <row r="77" spans="2:12" x14ac:dyDescent="0.25">
      <c r="B77" s="19" t="s">
        <v>164</v>
      </c>
    </row>
  </sheetData>
  <mergeCells count="3">
    <mergeCell ref="B2:E2"/>
    <mergeCell ref="B3:E3"/>
    <mergeCell ref="D5:E5"/>
  </mergeCells>
  <printOptions horizontalCentered="1"/>
  <pageMargins left="0" right="0" top="0.74803149606299213" bottom="2.36" header="0.31496062992125984" footer="0.1181102362204724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3"/>
  <sheetViews>
    <sheetView topLeftCell="A20" workbookViewId="0">
      <selection activeCell="B25" sqref="B25:C33"/>
    </sheetView>
  </sheetViews>
  <sheetFormatPr baseColWidth="10" defaultRowHeight="15.75" x14ac:dyDescent="0.25"/>
  <cols>
    <col min="1" max="1" width="2.75" customWidth="1"/>
    <col min="2" max="2" width="40.25" customWidth="1"/>
  </cols>
  <sheetData>
    <row r="2" spans="2:5" ht="23.25" x14ac:dyDescent="0.35">
      <c r="B2" s="121" t="str">
        <f>+Enunciado!B2</f>
        <v>Elaboración de presupuestos - Empresa Nórdica</v>
      </c>
      <c r="C2" s="121"/>
      <c r="D2" s="121"/>
      <c r="E2" s="121"/>
    </row>
    <row r="3" spans="2:5" ht="18.75" x14ac:dyDescent="0.3">
      <c r="B3" s="122" t="str">
        <f>+Enunciado!B3</f>
        <v>© 2015 – Mercedes Ruiz Lozano- Pilar Tirado Valencia</v>
      </c>
      <c r="C3" s="122"/>
      <c r="D3" s="122"/>
      <c r="E3" s="122"/>
    </row>
    <row r="7" spans="2:5" ht="18.75" x14ac:dyDescent="0.3">
      <c r="B7" s="33" t="s">
        <v>185</v>
      </c>
    </row>
    <row r="8" spans="2:5" ht="47.25" x14ac:dyDescent="0.25">
      <c r="B8" s="25" t="s">
        <v>50</v>
      </c>
      <c r="C8" s="23" t="s">
        <v>47</v>
      </c>
      <c r="D8" s="23" t="s">
        <v>48</v>
      </c>
      <c r="E8" s="23" t="s">
        <v>49</v>
      </c>
    </row>
    <row r="9" spans="2:5" x14ac:dyDescent="0.25">
      <c r="B9" t="s">
        <v>46</v>
      </c>
      <c r="C9" s="2">
        <v>1000</v>
      </c>
      <c r="D9" s="2">
        <v>2500</v>
      </c>
      <c r="E9" s="2">
        <f>+C9+D9</f>
        <v>3500</v>
      </c>
    </row>
    <row r="10" spans="2:5" x14ac:dyDescent="0.25">
      <c r="B10" t="s">
        <v>166</v>
      </c>
      <c r="C10" s="2">
        <f>+Enunciado!D8</f>
        <v>0</v>
      </c>
      <c r="D10" s="2">
        <f>+Enunciado!E8</f>
        <v>0</v>
      </c>
    </row>
    <row r="11" spans="2:5" x14ac:dyDescent="0.25">
      <c r="B11" t="s">
        <v>167</v>
      </c>
      <c r="C11">
        <f>+Enunciado!D9</f>
        <v>30</v>
      </c>
      <c r="D11">
        <f>+Enunciado!E9</f>
        <v>10</v>
      </c>
    </row>
    <row r="12" spans="2:5" x14ac:dyDescent="0.25">
      <c r="B12" t="s">
        <v>53</v>
      </c>
      <c r="C12" s="2">
        <f>+C11+C9-C10</f>
        <v>1030</v>
      </c>
      <c r="D12" s="2">
        <f>+D11+D9-D10</f>
        <v>2510</v>
      </c>
      <c r="E12" s="2">
        <f>+C12+D12</f>
        <v>3540</v>
      </c>
    </row>
    <row r="13" spans="2:5" x14ac:dyDescent="0.25">
      <c r="B13" s="24" t="s">
        <v>54</v>
      </c>
      <c r="C13" s="6">
        <f>+C10-C11</f>
        <v>-30</v>
      </c>
      <c r="D13" s="6">
        <f>+D10-D11</f>
        <v>-10</v>
      </c>
      <c r="E13" s="24"/>
    </row>
    <row r="15" spans="2:5" x14ac:dyDescent="0.25">
      <c r="B15" s="34" t="s">
        <v>146</v>
      </c>
      <c r="C15" s="124"/>
      <c r="D15" s="124"/>
    </row>
    <row r="16" spans="2:5" ht="47.25" x14ac:dyDescent="0.25">
      <c r="B16" s="25" t="s">
        <v>57</v>
      </c>
      <c r="C16" s="23" t="s">
        <v>47</v>
      </c>
      <c r="D16" s="23" t="s">
        <v>48</v>
      </c>
    </row>
    <row r="17" spans="2:4" x14ac:dyDescent="0.25">
      <c r="B17" t="s">
        <v>58</v>
      </c>
      <c r="C17" s="2">
        <f>+C12</f>
        <v>1030</v>
      </c>
      <c r="D17" s="2">
        <f>+D12</f>
        <v>2510</v>
      </c>
    </row>
    <row r="18" spans="2:4" x14ac:dyDescent="0.25">
      <c r="B18" t="s">
        <v>59</v>
      </c>
      <c r="C18" s="2">
        <f>+Enunciado!D15</f>
        <v>2</v>
      </c>
      <c r="D18" s="2">
        <f>+Enunciado!E15</f>
        <v>2</v>
      </c>
    </row>
    <row r="19" spans="2:4" x14ac:dyDescent="0.25">
      <c r="B19" t="s">
        <v>62</v>
      </c>
      <c r="C19" s="2">
        <f>+C18*C17</f>
        <v>2060</v>
      </c>
      <c r="D19" s="2">
        <f>+D18*D17</f>
        <v>5020</v>
      </c>
    </row>
    <row r="20" spans="2:4" x14ac:dyDescent="0.25">
      <c r="B20" t="s">
        <v>52</v>
      </c>
      <c r="C20" s="2">
        <f>+Enunciado!D10</f>
        <v>0</v>
      </c>
      <c r="D20" s="2">
        <f>+C20</f>
        <v>0</v>
      </c>
    </row>
    <row r="21" spans="2:4" x14ac:dyDescent="0.25">
      <c r="B21" t="s">
        <v>51</v>
      </c>
      <c r="C21">
        <f>+Enunciado!D11</f>
        <v>0</v>
      </c>
      <c r="D21">
        <f>+C21</f>
        <v>0</v>
      </c>
    </row>
    <row r="22" spans="2:4" x14ac:dyDescent="0.25">
      <c r="B22" t="s">
        <v>67</v>
      </c>
      <c r="C22" s="2">
        <f>+C19+C21-C20</f>
        <v>2060</v>
      </c>
      <c r="D22" s="2">
        <f>+D19+D21-D20</f>
        <v>5020</v>
      </c>
    </row>
    <row r="23" spans="2:4" x14ac:dyDescent="0.25">
      <c r="B23" s="24" t="s">
        <v>54</v>
      </c>
      <c r="C23" s="6">
        <f>+C20-C21</f>
        <v>0</v>
      </c>
      <c r="D23" s="6">
        <f>+D20-D21</f>
        <v>0</v>
      </c>
    </row>
    <row r="25" spans="2:4" x14ac:dyDescent="0.25">
      <c r="B25" s="124" t="s">
        <v>147</v>
      </c>
      <c r="C25" s="124"/>
    </row>
    <row r="26" spans="2:4" ht="47.25" x14ac:dyDescent="0.25">
      <c r="B26" s="25" t="s">
        <v>57</v>
      </c>
      <c r="C26" s="23" t="s">
        <v>48</v>
      </c>
    </row>
    <row r="27" spans="2:4" x14ac:dyDescent="0.25">
      <c r="B27" t="s">
        <v>58</v>
      </c>
      <c r="C27" s="2">
        <f>+D12</f>
        <v>2510</v>
      </c>
    </row>
    <row r="28" spans="2:4" x14ac:dyDescent="0.25">
      <c r="B28" t="s">
        <v>59</v>
      </c>
      <c r="C28" s="2">
        <f>+Enunciado!E16</f>
        <v>1</v>
      </c>
    </row>
    <row r="29" spans="2:4" x14ac:dyDescent="0.25">
      <c r="B29" t="s">
        <v>62</v>
      </c>
      <c r="C29" s="2">
        <f>+C28*C27</f>
        <v>2510</v>
      </c>
    </row>
    <row r="30" spans="2:4" x14ac:dyDescent="0.25">
      <c r="B30" t="s">
        <v>52</v>
      </c>
      <c r="C30" s="2">
        <f>+Enunciado!D10</f>
        <v>0</v>
      </c>
    </row>
    <row r="31" spans="2:4" x14ac:dyDescent="0.25">
      <c r="B31" t="s">
        <v>51</v>
      </c>
      <c r="C31">
        <f>+Enunciado!D11</f>
        <v>0</v>
      </c>
    </row>
    <row r="32" spans="2:4" x14ac:dyDescent="0.25">
      <c r="B32" t="s">
        <v>68</v>
      </c>
      <c r="C32" s="2">
        <f t="shared" ref="C32" si="0">+C29+C31-C30</f>
        <v>2510</v>
      </c>
    </row>
    <row r="33" spans="2:3" x14ac:dyDescent="0.25">
      <c r="B33" s="24" t="s">
        <v>54</v>
      </c>
      <c r="C33" s="6">
        <f t="shared" ref="C33" si="1">+C30-C31</f>
        <v>0</v>
      </c>
    </row>
  </sheetData>
  <mergeCells count="4">
    <mergeCell ref="C15:D15"/>
    <mergeCell ref="B2:E2"/>
    <mergeCell ref="B3:E3"/>
    <mergeCell ref="B25:C25"/>
  </mergeCells>
  <pageMargins left="0.7" right="0.7" top="0.54" bottom="0.47"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9"/>
  <sheetViews>
    <sheetView topLeftCell="A39" workbookViewId="0">
      <selection activeCell="B47" sqref="B47"/>
    </sheetView>
  </sheetViews>
  <sheetFormatPr baseColWidth="10" defaultRowHeight="15.75" x14ac:dyDescent="0.25"/>
  <cols>
    <col min="1" max="1" width="2.75" customWidth="1"/>
    <col min="2" max="2" width="40.25" customWidth="1"/>
    <col min="5" max="5" width="12.375" bestFit="1" customWidth="1"/>
    <col min="6" max="6" width="4.25" customWidth="1"/>
    <col min="8" max="8" width="12.375" bestFit="1" customWidth="1"/>
  </cols>
  <sheetData>
    <row r="2" spans="2:5" ht="23.25" x14ac:dyDescent="0.35">
      <c r="B2" s="121" t="str">
        <f>+Enunciado!B2</f>
        <v>Elaboración de presupuestos - Empresa Nórdica</v>
      </c>
      <c r="C2" s="121"/>
      <c r="D2" s="121"/>
      <c r="E2" s="121"/>
    </row>
    <row r="3" spans="2:5" ht="18.75" x14ac:dyDescent="0.3">
      <c r="B3" s="122" t="str">
        <f>+Enunciado!B3</f>
        <v>© 2015 – Mercedes Ruiz Lozano- Pilar Tirado Valencia</v>
      </c>
      <c r="C3" s="122"/>
      <c r="D3" s="122"/>
      <c r="E3" s="122"/>
    </row>
    <row r="6" spans="2:5" ht="37.5" customHeight="1" x14ac:dyDescent="0.3">
      <c r="B6" s="129" t="s">
        <v>172</v>
      </c>
      <c r="C6" s="129"/>
      <c r="D6" s="129"/>
      <c r="E6" s="129"/>
    </row>
    <row r="8" spans="2:5" x14ac:dyDescent="0.25">
      <c r="B8" s="34" t="s">
        <v>63</v>
      </c>
      <c r="C8" s="124"/>
      <c r="D8" s="124"/>
      <c r="E8" s="24"/>
    </row>
    <row r="9" spans="2:5" ht="47.25" x14ac:dyDescent="0.25">
      <c r="B9" s="25" t="s">
        <v>2</v>
      </c>
      <c r="C9" s="23" t="s">
        <v>47</v>
      </c>
      <c r="D9" s="23" t="s">
        <v>48</v>
      </c>
      <c r="E9" s="48" t="s">
        <v>49</v>
      </c>
    </row>
    <row r="10" spans="2:5" x14ac:dyDescent="0.25">
      <c r="B10" t="s">
        <v>66</v>
      </c>
      <c r="C10" s="2">
        <f>+'sol 1'!C22</f>
        <v>2060</v>
      </c>
      <c r="D10" s="2">
        <f>+'sol 1'!D22</f>
        <v>5020</v>
      </c>
      <c r="E10" s="2">
        <f>+C10+D10</f>
        <v>7080</v>
      </c>
    </row>
    <row r="11" spans="2:5" x14ac:dyDescent="0.25">
      <c r="B11" t="s">
        <v>65</v>
      </c>
      <c r="C11" s="13">
        <f>+Enunciado!D18</f>
        <v>0.08</v>
      </c>
      <c r="D11" s="13">
        <f>+Enunciado!E18</f>
        <v>0.08</v>
      </c>
    </row>
    <row r="12" spans="2:5" x14ac:dyDescent="0.25">
      <c r="B12" s="24" t="s">
        <v>148</v>
      </c>
      <c r="C12" s="43">
        <f>+C10*C11</f>
        <v>164.8</v>
      </c>
      <c r="D12" s="43">
        <f>+D10*D11</f>
        <v>401.6</v>
      </c>
      <c r="E12" s="43">
        <f>+C12+D12</f>
        <v>566.40000000000009</v>
      </c>
    </row>
    <row r="13" spans="2:5" x14ac:dyDescent="0.25">
      <c r="B13" t="s">
        <v>71</v>
      </c>
      <c r="D13" s="2">
        <f>+'sol 1'!C32</f>
        <v>2510</v>
      </c>
    </row>
    <row r="14" spans="2:5" x14ac:dyDescent="0.25">
      <c r="B14" t="s">
        <v>65</v>
      </c>
      <c r="D14" s="13">
        <f>+Enunciado!E19</f>
        <v>0.1</v>
      </c>
    </row>
    <row r="15" spans="2:5" x14ac:dyDescent="0.25">
      <c r="B15" s="24" t="s">
        <v>148</v>
      </c>
      <c r="C15" s="24"/>
      <c r="D15" s="6">
        <f t="shared" ref="D15" si="0">+D13*D14</f>
        <v>251</v>
      </c>
      <c r="E15" s="6">
        <f>+D15</f>
        <v>251</v>
      </c>
    </row>
    <row r="16" spans="2:5" x14ac:dyDescent="0.25">
      <c r="B16" s="45" t="s">
        <v>149</v>
      </c>
      <c r="C16" s="43">
        <f>+C12</f>
        <v>164.8</v>
      </c>
      <c r="D16" s="43">
        <f>+D12+D15</f>
        <v>652.6</v>
      </c>
      <c r="E16" s="43">
        <f>+C16+D16</f>
        <v>817.40000000000009</v>
      </c>
    </row>
    <row r="17" spans="2:6" x14ac:dyDescent="0.25">
      <c r="B17" s="44"/>
      <c r="C17" s="42"/>
      <c r="D17" s="42"/>
      <c r="E17" s="42"/>
      <c r="F17" s="42"/>
    </row>
    <row r="18" spans="2:6" x14ac:dyDescent="0.25">
      <c r="B18" s="34" t="s">
        <v>64</v>
      </c>
      <c r="C18" s="124"/>
      <c r="D18" s="124"/>
      <c r="E18" s="24"/>
    </row>
    <row r="19" spans="2:6" ht="47.25" x14ac:dyDescent="0.25">
      <c r="B19" s="25" t="s">
        <v>2</v>
      </c>
      <c r="C19" s="23" t="s">
        <v>47</v>
      </c>
      <c r="D19" s="23" t="s">
        <v>48</v>
      </c>
      <c r="E19" s="48" t="s">
        <v>49</v>
      </c>
    </row>
    <row r="20" spans="2:6" x14ac:dyDescent="0.25">
      <c r="B20" t="s">
        <v>53</v>
      </c>
      <c r="C20" s="2">
        <f>+'sol 1'!C17</f>
        <v>1030</v>
      </c>
      <c r="D20" s="2">
        <f>+'sol 1'!D17</f>
        <v>2510</v>
      </c>
    </row>
    <row r="21" spans="2:6" x14ac:dyDescent="0.25">
      <c r="B21" t="s">
        <v>65</v>
      </c>
      <c r="C21" s="13">
        <f>+Enunciado!D20</f>
        <v>0.15</v>
      </c>
      <c r="D21" s="13">
        <f>+Enunciado!E20</f>
        <v>0.12</v>
      </c>
    </row>
    <row r="22" spans="2:6" x14ac:dyDescent="0.25">
      <c r="B22" s="24" t="s">
        <v>150</v>
      </c>
      <c r="C22" s="46">
        <f>+C20*C21</f>
        <v>154.5</v>
      </c>
      <c r="D22" s="46">
        <f t="shared" ref="D22" si="1">+D20*D21</f>
        <v>301.2</v>
      </c>
      <c r="E22" s="46">
        <f>+C22+D22</f>
        <v>455.7</v>
      </c>
    </row>
    <row r="24" spans="2:6" ht="29.25" customHeight="1" x14ac:dyDescent="0.25">
      <c r="B24" s="128" t="s">
        <v>169</v>
      </c>
      <c r="C24" s="128"/>
      <c r="D24" s="128"/>
      <c r="E24" s="128"/>
      <c r="F24" s="44"/>
    </row>
    <row r="25" spans="2:6" x14ac:dyDescent="0.25">
      <c r="B25" t="s">
        <v>72</v>
      </c>
    </row>
    <row r="26" spans="2:6" x14ac:dyDescent="0.25">
      <c r="B26" s="34" t="s">
        <v>0</v>
      </c>
      <c r="C26" s="34" t="s">
        <v>73</v>
      </c>
      <c r="D26" s="34" t="s">
        <v>25</v>
      </c>
      <c r="E26" s="34" t="s">
        <v>74</v>
      </c>
    </row>
    <row r="27" spans="2:6" x14ac:dyDescent="0.25">
      <c r="B27" t="s">
        <v>77</v>
      </c>
      <c r="C27" s="35">
        <f>+Enunciado!D39*'sol 2-3'!E16</f>
        <v>3269.6000000000004</v>
      </c>
      <c r="D27" s="35"/>
      <c r="E27" s="35"/>
    </row>
    <row r="28" spans="2:6" x14ac:dyDescent="0.25">
      <c r="B28" t="s">
        <v>78</v>
      </c>
      <c r="C28" s="35"/>
      <c r="D28" s="35">
        <f>+Enunciado!E40*'sol 2-3'!E22</f>
        <v>2734.2</v>
      </c>
      <c r="E28" s="2">
        <f>+Enunciado!F41*'sol 1'!E9</f>
        <v>700</v>
      </c>
    </row>
    <row r="29" spans="2:6" x14ac:dyDescent="0.25">
      <c r="B29" s="25" t="s">
        <v>75</v>
      </c>
      <c r="C29" s="46">
        <f>+C27</f>
        <v>3269.6000000000004</v>
      </c>
      <c r="D29" s="46">
        <f>+D28</f>
        <v>2734.2</v>
      </c>
      <c r="E29" s="6">
        <f>+E28</f>
        <v>700</v>
      </c>
    </row>
    <row r="30" spans="2:6" x14ac:dyDescent="0.25">
      <c r="B30" t="s">
        <v>3</v>
      </c>
      <c r="C30" s="35">
        <f>+Enunciado!D29</f>
        <v>4500</v>
      </c>
      <c r="D30" s="35">
        <f>+Enunciado!E29</f>
        <v>8300</v>
      </c>
      <c r="E30" s="35">
        <f>+Enunciado!F29</f>
        <v>3000</v>
      </c>
    </row>
    <row r="31" spans="2:6" x14ac:dyDescent="0.25">
      <c r="B31" t="s">
        <v>4</v>
      </c>
      <c r="C31" s="35">
        <f>+Enunciado!D30</f>
        <v>900</v>
      </c>
      <c r="D31" s="35">
        <f>+Enunciado!E30</f>
        <v>800</v>
      </c>
      <c r="E31" s="35">
        <f>+Enunciado!F30</f>
        <v>0</v>
      </c>
    </row>
    <row r="32" spans="2:6" x14ac:dyDescent="0.25">
      <c r="B32" t="s">
        <v>26</v>
      </c>
      <c r="C32" s="35">
        <f>+Enunciado!D31</f>
        <v>3200</v>
      </c>
      <c r="D32" s="35">
        <f>+Enunciado!E31</f>
        <v>2200</v>
      </c>
      <c r="E32" s="35">
        <f>+Enunciado!F31</f>
        <v>890</v>
      </c>
    </row>
    <row r="33" spans="2:8" x14ac:dyDescent="0.25">
      <c r="B33" t="s">
        <v>27</v>
      </c>
      <c r="C33" s="35">
        <f>+Enunciado!D32</f>
        <v>400</v>
      </c>
      <c r="D33" s="35">
        <f>+Enunciado!E32</f>
        <v>450</v>
      </c>
      <c r="E33" s="35">
        <f>+Enunciado!F32</f>
        <v>0</v>
      </c>
    </row>
    <row r="34" spans="2:8" x14ac:dyDescent="0.25">
      <c r="B34" t="s">
        <v>28</v>
      </c>
      <c r="C34" s="35">
        <f>+Enunciado!D33</f>
        <v>600</v>
      </c>
      <c r="D34" s="35">
        <f>+Enunciado!E33</f>
        <v>1000</v>
      </c>
      <c r="E34" s="35">
        <f>+Enunciado!F33</f>
        <v>0</v>
      </c>
    </row>
    <row r="35" spans="2:8" x14ac:dyDescent="0.25">
      <c r="B35" t="s">
        <v>29</v>
      </c>
      <c r="C35" s="35">
        <f>+Enunciado!D34</f>
        <v>0</v>
      </c>
      <c r="D35" s="35">
        <f>+Enunciado!E34</f>
        <v>0</v>
      </c>
      <c r="E35" s="35">
        <f>+Enunciado!F34</f>
        <v>580</v>
      </c>
    </row>
    <row r="36" spans="2:8" x14ac:dyDescent="0.25">
      <c r="B36" t="s">
        <v>31</v>
      </c>
      <c r="C36" s="35">
        <f>+Enunciado!D35</f>
        <v>0</v>
      </c>
      <c r="D36" s="35">
        <f>+Enunciado!E35</f>
        <v>0</v>
      </c>
      <c r="E36" s="35">
        <f>+Enunciado!F35</f>
        <v>88</v>
      </c>
    </row>
    <row r="37" spans="2:8" x14ac:dyDescent="0.25">
      <c r="B37" t="s">
        <v>32</v>
      </c>
      <c r="C37" s="35">
        <f>+Enunciado!D36</f>
        <v>0</v>
      </c>
      <c r="D37" s="35">
        <f>+Enunciado!E36</f>
        <v>0</v>
      </c>
      <c r="E37" s="35">
        <f>+Enunciado!F36</f>
        <v>1500</v>
      </c>
    </row>
    <row r="38" spans="2:8" x14ac:dyDescent="0.25">
      <c r="B38" t="s">
        <v>168</v>
      </c>
      <c r="C38" s="35">
        <f>+Enunciado!D37</f>
        <v>0</v>
      </c>
      <c r="D38" s="35">
        <f>+Enunciado!E37</f>
        <v>0</v>
      </c>
      <c r="E38" s="35">
        <f>+Enunciado!F37</f>
        <v>100</v>
      </c>
    </row>
    <row r="39" spans="2:8" x14ac:dyDescent="0.25">
      <c r="B39" t="s">
        <v>30</v>
      </c>
      <c r="C39" s="35">
        <f>+Enunciado!D38</f>
        <v>3427.2</v>
      </c>
      <c r="D39" s="35">
        <f>+Enunciado!E38</f>
        <v>210.8</v>
      </c>
      <c r="E39" s="35">
        <f>+Enunciado!F38</f>
        <v>142</v>
      </c>
    </row>
    <row r="40" spans="2:8" x14ac:dyDescent="0.25">
      <c r="B40" s="25" t="s">
        <v>76</v>
      </c>
      <c r="C40" s="46">
        <f>+SUM(C30:C39)</f>
        <v>13027.2</v>
      </c>
      <c r="D40" s="46">
        <f>+SUM(D30:D39)</f>
        <v>12960.8</v>
      </c>
      <c r="E40" s="46">
        <f>+SUM(E30:E39)</f>
        <v>6300</v>
      </c>
    </row>
    <row r="41" spans="2:8" x14ac:dyDescent="0.25">
      <c r="B41" t="s">
        <v>79</v>
      </c>
      <c r="C41" s="29">
        <f>+E16</f>
        <v>817.40000000000009</v>
      </c>
      <c r="D41" s="35">
        <f>+E22</f>
        <v>455.7</v>
      </c>
    </row>
    <row r="42" spans="2:8" x14ac:dyDescent="0.25">
      <c r="B42" s="24" t="s">
        <v>80</v>
      </c>
      <c r="C42" s="47">
        <f>+C40/C41</f>
        <v>15.937362368485442</v>
      </c>
      <c r="D42" s="47">
        <f>+D40/D41</f>
        <v>28.441518542901029</v>
      </c>
      <c r="E42" s="24"/>
    </row>
    <row r="43" spans="2:8" ht="16.5" customHeight="1" x14ac:dyDescent="0.25"/>
    <row r="44" spans="2:8" ht="18.75" x14ac:dyDescent="0.3">
      <c r="B44" s="33" t="s">
        <v>171</v>
      </c>
    </row>
    <row r="45" spans="2:8" ht="12.75" customHeight="1" x14ac:dyDescent="0.3">
      <c r="B45" s="33"/>
    </row>
    <row r="46" spans="2:8" x14ac:dyDescent="0.25">
      <c r="B46" s="25" t="s">
        <v>187</v>
      </c>
      <c r="C46" s="24"/>
      <c r="D46" s="24"/>
      <c r="E46" s="24"/>
    </row>
    <row r="47" spans="2:8" x14ac:dyDescent="0.25">
      <c r="B47" s="83" t="s">
        <v>0</v>
      </c>
      <c r="C47" s="125" t="s">
        <v>55</v>
      </c>
      <c r="D47" s="126"/>
      <c r="E47" s="127"/>
      <c r="F47" s="125" t="s">
        <v>56</v>
      </c>
      <c r="G47" s="126"/>
      <c r="H47" s="127"/>
    </row>
    <row r="48" spans="2:8" ht="12" customHeight="1" x14ac:dyDescent="0.25">
      <c r="C48" s="75" t="s">
        <v>81</v>
      </c>
      <c r="D48" s="71" t="s">
        <v>82</v>
      </c>
      <c r="E48" s="72" t="s">
        <v>158</v>
      </c>
      <c r="F48" s="75" t="s">
        <v>81</v>
      </c>
      <c r="G48" s="71" t="s">
        <v>82</v>
      </c>
      <c r="H48" s="72" t="s">
        <v>158</v>
      </c>
    </row>
    <row r="49" spans="2:8" x14ac:dyDescent="0.25">
      <c r="B49" t="s">
        <v>83</v>
      </c>
      <c r="C49" s="76">
        <f>+Enunciado!D12</f>
        <v>3</v>
      </c>
      <c r="D49" s="44">
        <f>+Enunciado!C23</f>
        <v>2.5</v>
      </c>
      <c r="E49" s="73">
        <f>+C49*D49</f>
        <v>7.5</v>
      </c>
      <c r="F49" s="77"/>
      <c r="G49" s="44"/>
      <c r="H49" s="73"/>
    </row>
    <row r="50" spans="2:8" x14ac:dyDescent="0.25">
      <c r="B50" t="s">
        <v>86</v>
      </c>
      <c r="C50" s="77"/>
      <c r="D50" s="44"/>
      <c r="E50" s="73"/>
      <c r="F50" s="78">
        <f>+Enunciado!E13</f>
        <v>2.25</v>
      </c>
      <c r="G50" s="44">
        <f>+Enunciado!C24</f>
        <v>1</v>
      </c>
      <c r="H50" s="73">
        <f>+F50*G50</f>
        <v>2.25</v>
      </c>
    </row>
    <row r="51" spans="2:8" x14ac:dyDescent="0.25">
      <c r="B51" t="s">
        <v>84</v>
      </c>
      <c r="C51" s="78">
        <f>+Enunciado!D18</f>
        <v>0.08</v>
      </c>
      <c r="D51" s="44">
        <f>+Enunciado!D39</f>
        <v>4</v>
      </c>
      <c r="E51" s="73">
        <f>+C51*D51</f>
        <v>0.32</v>
      </c>
      <c r="F51" s="78">
        <f>+Enunciado!E19</f>
        <v>0.1</v>
      </c>
      <c r="G51" s="44">
        <f>+D51</f>
        <v>4</v>
      </c>
      <c r="H51" s="81">
        <f>+F51*G51</f>
        <v>0.4</v>
      </c>
    </row>
    <row r="52" spans="2:8" x14ac:dyDescent="0.25">
      <c r="B52" s="31" t="s">
        <v>87</v>
      </c>
      <c r="C52" s="82"/>
      <c r="D52" s="31"/>
      <c r="E52" s="83">
        <f>+SUM(E49:E51)</f>
        <v>7.82</v>
      </c>
      <c r="F52" s="82"/>
      <c r="G52" s="31"/>
      <c r="H52" s="83">
        <f>+SUM(H49:H51)</f>
        <v>2.65</v>
      </c>
    </row>
    <row r="53" spans="2:8" x14ac:dyDescent="0.25">
      <c r="B53" s="24" t="s">
        <v>85</v>
      </c>
      <c r="C53" s="79">
        <f>+C51</f>
        <v>0.08</v>
      </c>
      <c r="D53" s="47">
        <f>+C42</f>
        <v>15.937362368485442</v>
      </c>
      <c r="E53" s="74">
        <f>+C53*D53</f>
        <v>1.2749889894788353</v>
      </c>
      <c r="F53" s="79">
        <f>+F51</f>
        <v>0.1</v>
      </c>
      <c r="G53" s="47">
        <f>+C42</f>
        <v>15.937362368485442</v>
      </c>
      <c r="H53" s="74">
        <f>+F53*G53</f>
        <v>1.5937362368485442</v>
      </c>
    </row>
    <row r="54" spans="2:8" x14ac:dyDescent="0.25">
      <c r="B54" s="31" t="s">
        <v>94</v>
      </c>
      <c r="C54" s="82"/>
      <c r="D54" s="31"/>
      <c r="E54" s="101">
        <f>+E52+E53</f>
        <v>9.0949889894788356</v>
      </c>
      <c r="F54" s="82"/>
      <c r="G54" s="31"/>
      <c r="H54" s="101">
        <f>+H52+H53</f>
        <v>4.2437362368485445</v>
      </c>
    </row>
    <row r="57" spans="2:8" x14ac:dyDescent="0.25">
      <c r="B57" s="25" t="s">
        <v>186</v>
      </c>
      <c r="C57" s="24"/>
      <c r="D57" s="24"/>
      <c r="E57" s="24"/>
    </row>
    <row r="58" spans="2:8" x14ac:dyDescent="0.25">
      <c r="B58" s="31" t="s">
        <v>0</v>
      </c>
      <c r="C58" s="125" t="s">
        <v>47</v>
      </c>
      <c r="D58" s="126"/>
      <c r="E58" s="127"/>
      <c r="F58" s="125" t="s">
        <v>90</v>
      </c>
      <c r="G58" s="126"/>
      <c r="H58" s="127"/>
    </row>
    <row r="59" spans="2:8" x14ac:dyDescent="0.25">
      <c r="C59" s="84" t="s">
        <v>81</v>
      </c>
      <c r="D59" s="85" t="s">
        <v>82</v>
      </c>
      <c r="E59" s="87" t="s">
        <v>158</v>
      </c>
      <c r="F59" s="22" t="s">
        <v>81</v>
      </c>
      <c r="G59" s="22" t="s">
        <v>82</v>
      </c>
      <c r="H59" s="87" t="s">
        <v>158</v>
      </c>
    </row>
    <row r="60" spans="2:8" x14ac:dyDescent="0.25">
      <c r="B60" t="s">
        <v>96</v>
      </c>
      <c r="C60" s="76">
        <f>+Enunciado!D15</f>
        <v>2</v>
      </c>
      <c r="D60" s="44">
        <f>+E52</f>
        <v>7.82</v>
      </c>
      <c r="E60" s="73">
        <f>+C60*D60</f>
        <v>15.64</v>
      </c>
      <c r="F60">
        <f>+Enunciado!E15</f>
        <v>2</v>
      </c>
      <c r="G60">
        <f>+E52</f>
        <v>7.82</v>
      </c>
      <c r="H60" s="73">
        <f>+F60*G60</f>
        <v>15.64</v>
      </c>
    </row>
    <row r="61" spans="2:8" x14ac:dyDescent="0.25">
      <c r="B61" t="s">
        <v>88</v>
      </c>
      <c r="C61" s="77"/>
      <c r="D61" s="44"/>
      <c r="E61" s="73"/>
      <c r="F61" s="13">
        <f>+Enunciado!E16</f>
        <v>1</v>
      </c>
      <c r="G61">
        <f>+H52</f>
        <v>2.65</v>
      </c>
      <c r="H61" s="73">
        <f>+F61*G61</f>
        <v>2.65</v>
      </c>
    </row>
    <row r="62" spans="2:8" x14ac:dyDescent="0.25">
      <c r="B62" t="s">
        <v>95</v>
      </c>
      <c r="C62" s="78">
        <f>+Enunciado!D14</f>
        <v>0.75</v>
      </c>
      <c r="D62" s="44">
        <f>+Enunciado!C25</f>
        <v>11</v>
      </c>
      <c r="E62" s="73">
        <f>+C62*D62</f>
        <v>8.25</v>
      </c>
      <c r="F62" s="13"/>
      <c r="H62" s="73"/>
    </row>
    <row r="63" spans="2:8" x14ac:dyDescent="0.25">
      <c r="B63" t="s">
        <v>89</v>
      </c>
      <c r="C63" s="76">
        <f>+Enunciado!D17</f>
        <v>1</v>
      </c>
      <c r="D63" s="44">
        <f>+Enunciado!C26</f>
        <v>0.3</v>
      </c>
      <c r="E63" s="73">
        <f>+C63*D63</f>
        <v>0.3</v>
      </c>
      <c r="F63" s="49">
        <f>+Enunciado!E17</f>
        <v>1</v>
      </c>
      <c r="G63">
        <f>+D63</f>
        <v>0.3</v>
      </c>
      <c r="H63" s="73">
        <f>+F63*G63</f>
        <v>0.3</v>
      </c>
    </row>
    <row r="64" spans="2:8" x14ac:dyDescent="0.25">
      <c r="B64" t="s">
        <v>91</v>
      </c>
      <c r="C64" s="78">
        <f>+Enunciado!D20</f>
        <v>0.15</v>
      </c>
      <c r="D64" s="44">
        <f>+Enunciado!E40</f>
        <v>6</v>
      </c>
      <c r="E64" s="73">
        <f>+C64*D64</f>
        <v>0.89999999999999991</v>
      </c>
      <c r="F64" s="13">
        <f>+Enunciado!E20</f>
        <v>0.12</v>
      </c>
      <c r="G64">
        <f>+D64</f>
        <v>6</v>
      </c>
      <c r="H64" s="81">
        <f>+F64*G64</f>
        <v>0.72</v>
      </c>
    </row>
    <row r="65" spans="2:8" x14ac:dyDescent="0.25">
      <c r="B65" s="31" t="s">
        <v>93</v>
      </c>
      <c r="C65" s="82"/>
      <c r="D65" s="31"/>
      <c r="E65" s="83">
        <f>+SUM(E60:E64)</f>
        <v>25.09</v>
      </c>
      <c r="F65" s="31"/>
      <c r="G65" s="31"/>
      <c r="H65" s="83">
        <f>+SUM(H60:H64)</f>
        <v>19.309999999999999</v>
      </c>
    </row>
    <row r="66" spans="2:8" x14ac:dyDescent="0.25">
      <c r="B66" s="44" t="s">
        <v>120</v>
      </c>
      <c r="C66" s="76">
        <f>+C60</f>
        <v>2</v>
      </c>
      <c r="D66" s="86">
        <f>+E53</f>
        <v>1.2749889894788353</v>
      </c>
      <c r="E66" s="88">
        <f>+C66*D66</f>
        <v>2.5499779789576706</v>
      </c>
      <c r="F66">
        <f>+F60</f>
        <v>2</v>
      </c>
      <c r="G66" s="1">
        <f>+E53</f>
        <v>1.2749889894788353</v>
      </c>
      <c r="H66" s="88">
        <f>+F66*G66</f>
        <v>2.5499779789576706</v>
      </c>
    </row>
    <row r="67" spans="2:8" x14ac:dyDescent="0.25">
      <c r="B67" s="44" t="s">
        <v>121</v>
      </c>
      <c r="C67" s="76"/>
      <c r="D67" s="86"/>
      <c r="E67" s="73"/>
      <c r="F67" s="13">
        <f>+F61</f>
        <v>1</v>
      </c>
      <c r="G67" s="1">
        <f>+H53</f>
        <v>1.5937362368485442</v>
      </c>
      <c r="H67" s="88">
        <f>+F67*G67</f>
        <v>1.5937362368485442</v>
      </c>
    </row>
    <row r="68" spans="2:8" x14ac:dyDescent="0.25">
      <c r="B68" s="24" t="s">
        <v>92</v>
      </c>
      <c r="C68" s="79">
        <f>+C64</f>
        <v>0.15</v>
      </c>
      <c r="D68" s="47">
        <f>+D42</f>
        <v>28.441518542901029</v>
      </c>
      <c r="E68" s="74">
        <f>+C68*D68</f>
        <v>4.2662277814351546</v>
      </c>
      <c r="F68" s="28">
        <f>+F64</f>
        <v>0.12</v>
      </c>
      <c r="G68" s="47">
        <f>+D68</f>
        <v>28.441518542901029</v>
      </c>
      <c r="H68" s="74">
        <f>+F68*G68</f>
        <v>3.4129822251481232</v>
      </c>
    </row>
    <row r="69" spans="2:8" x14ac:dyDescent="0.25">
      <c r="B69" s="24" t="s">
        <v>94</v>
      </c>
      <c r="C69" s="80"/>
      <c r="D69" s="24"/>
      <c r="E69" s="74">
        <f>+E65+E68+E66</f>
        <v>31.906205760392826</v>
      </c>
      <c r="F69" s="24"/>
      <c r="G69" s="24"/>
      <c r="H69" s="74">
        <f>+H65+H68+H66+H67</f>
        <v>26.866696440954335</v>
      </c>
    </row>
  </sheetData>
  <mergeCells count="10">
    <mergeCell ref="C58:E58"/>
    <mergeCell ref="F58:H58"/>
    <mergeCell ref="F47:H47"/>
    <mergeCell ref="B2:E2"/>
    <mergeCell ref="B3:E3"/>
    <mergeCell ref="C18:D18"/>
    <mergeCell ref="C8:D8"/>
    <mergeCell ref="C47:E47"/>
    <mergeCell ref="B24:E24"/>
    <mergeCell ref="B6:E6"/>
  </mergeCells>
  <pageMargins left="0.39370078740157483" right="0.23622047244094491" top="0.59055118110236227" bottom="0.6692913385826772" header="0.31496062992125984" footer="0.31496062992125984"/>
  <pageSetup paperSize="9" orientation="landscape" r:id="rId1"/>
  <rowBreaks count="1" manualBreakCount="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6"/>
  <sheetViews>
    <sheetView topLeftCell="A38" zoomScale="75" zoomScaleNormal="75" workbookViewId="0">
      <selection activeCell="I62" sqref="I62"/>
    </sheetView>
  </sheetViews>
  <sheetFormatPr baseColWidth="10" defaultRowHeight="15.75" x14ac:dyDescent="0.25"/>
  <cols>
    <col min="1" max="1" width="3" customWidth="1"/>
    <col min="2" max="2" width="37.875" customWidth="1"/>
    <col min="3" max="3" width="9.125" customWidth="1"/>
    <col min="4" max="4" width="10" customWidth="1"/>
    <col min="5" max="5" width="9.875" customWidth="1"/>
    <col min="6" max="6" width="7.5" customWidth="1"/>
    <col min="7" max="7" width="10.375" customWidth="1"/>
    <col min="8" max="8" width="9.875" customWidth="1"/>
    <col min="9" max="9" width="10" customWidth="1"/>
    <col min="10" max="10" width="3.625" customWidth="1"/>
    <col min="11" max="11" width="9" customWidth="1"/>
    <col min="12" max="12" width="10.5" customWidth="1"/>
    <col min="13" max="13" width="3.625" customWidth="1"/>
    <col min="19" max="19" width="10.75" customWidth="1"/>
  </cols>
  <sheetData>
    <row r="1" spans="2:13" ht="18.75" x14ac:dyDescent="0.3">
      <c r="B1" s="33" t="s">
        <v>180</v>
      </c>
      <c r="C1" s="44"/>
      <c r="D1" s="44"/>
      <c r="E1" s="44"/>
    </row>
    <row r="2" spans="2:13" x14ac:dyDescent="0.25">
      <c r="B2" s="132" t="s">
        <v>104</v>
      </c>
      <c r="C2" s="125" t="s">
        <v>47</v>
      </c>
      <c r="D2" s="126"/>
      <c r="E2" s="127"/>
      <c r="F2" s="125" t="s">
        <v>90</v>
      </c>
      <c r="G2" s="126"/>
      <c r="H2" s="127"/>
    </row>
    <row r="3" spans="2:13" ht="48" customHeight="1" x14ac:dyDescent="0.25">
      <c r="B3" s="133"/>
      <c r="C3" s="91" t="s">
        <v>108</v>
      </c>
      <c r="D3" s="69" t="s">
        <v>97</v>
      </c>
      <c r="E3" s="89" t="s">
        <v>98</v>
      </c>
      <c r="F3" s="91" t="s">
        <v>108</v>
      </c>
      <c r="G3" s="69" t="s">
        <v>97</v>
      </c>
      <c r="H3" s="89" t="s">
        <v>98</v>
      </c>
    </row>
    <row r="4" spans="2:13" x14ac:dyDescent="0.25">
      <c r="B4" s="95" t="s">
        <v>105</v>
      </c>
      <c r="C4" s="77">
        <f>+Enunciado!D48</f>
        <v>3</v>
      </c>
      <c r="D4" s="42">
        <f>+Enunciado!D53</f>
        <v>2100</v>
      </c>
      <c r="E4" s="90">
        <f>+C4*D4</f>
        <v>6300</v>
      </c>
      <c r="F4" s="77">
        <f>+Enunciado!E48</f>
        <v>3</v>
      </c>
      <c r="G4" s="42">
        <f>+Enunciado!E53</f>
        <v>5000</v>
      </c>
      <c r="H4" s="90">
        <f>+F4*G4</f>
        <v>15000</v>
      </c>
    </row>
    <row r="5" spans="2:13" x14ac:dyDescent="0.25">
      <c r="B5" s="95" t="s">
        <v>106</v>
      </c>
      <c r="C5" s="77"/>
      <c r="D5" s="44"/>
      <c r="E5" s="90"/>
      <c r="F5" s="93">
        <f>+Enunciado!E49</f>
        <v>2.15</v>
      </c>
      <c r="G5" s="42">
        <f>+Enunciado!E54</f>
        <v>2500</v>
      </c>
      <c r="H5" s="90">
        <f>+F5*G5</f>
        <v>5375</v>
      </c>
    </row>
    <row r="6" spans="2:13" x14ac:dyDescent="0.25">
      <c r="B6" s="95" t="s">
        <v>123</v>
      </c>
      <c r="C6" s="77">
        <f>+Enunciado!D50</f>
        <v>1</v>
      </c>
      <c r="D6" s="42">
        <f>+Enunciado!D45</f>
        <v>1050</v>
      </c>
      <c r="E6" s="90">
        <f>+C6*D6</f>
        <v>1050</v>
      </c>
      <c r="F6" s="77"/>
      <c r="G6" s="44"/>
      <c r="H6" s="90"/>
    </row>
    <row r="7" spans="2:13" x14ac:dyDescent="0.25">
      <c r="B7" s="95" t="s">
        <v>124</v>
      </c>
      <c r="C7" s="92">
        <f>+Enunciado!D55</f>
        <v>1</v>
      </c>
      <c r="D7" s="42">
        <f>+D6</f>
        <v>1050</v>
      </c>
      <c r="E7" s="90">
        <f>+C7*D7</f>
        <v>1050</v>
      </c>
      <c r="F7" s="92">
        <f>+Enunciado!E55</f>
        <v>1</v>
      </c>
      <c r="G7" s="42">
        <f>+Enunciado!E45</f>
        <v>2500</v>
      </c>
      <c r="H7" s="90">
        <f>+F7*G7</f>
        <v>2500</v>
      </c>
    </row>
    <row r="8" spans="2:13" x14ac:dyDescent="0.25">
      <c r="B8" s="95" t="s">
        <v>116</v>
      </c>
      <c r="C8" s="77">
        <f>0.85*Enunciado!D18</f>
        <v>6.8000000000000005E-2</v>
      </c>
      <c r="D8" s="42">
        <f>+D4</f>
        <v>2100</v>
      </c>
      <c r="E8" s="90">
        <f>+C8*D8</f>
        <v>142.80000000000001</v>
      </c>
      <c r="F8" s="94">
        <f>0.85*Enunciado!E18</f>
        <v>6.8000000000000005E-2</v>
      </c>
      <c r="G8" s="42">
        <f>+G4</f>
        <v>5000</v>
      </c>
      <c r="H8" s="90">
        <f>+F8*G8</f>
        <v>340</v>
      </c>
    </row>
    <row r="9" spans="2:13" x14ac:dyDescent="0.25">
      <c r="B9" s="95" t="s">
        <v>117</v>
      </c>
      <c r="C9" s="77"/>
      <c r="D9" s="44"/>
      <c r="E9" s="90"/>
      <c r="F9" s="94">
        <f>0.85*Enunciado!E19</f>
        <v>8.5000000000000006E-2</v>
      </c>
      <c r="G9" s="42">
        <f>+G5</f>
        <v>2500</v>
      </c>
      <c r="H9" s="90">
        <f t="shared" ref="H9:H10" si="0">+F9*G9</f>
        <v>212.50000000000003</v>
      </c>
    </row>
    <row r="10" spans="2:13" x14ac:dyDescent="0.25">
      <c r="B10" s="96" t="s">
        <v>115</v>
      </c>
      <c r="C10" s="97">
        <f>+Enunciado!D61</f>
        <v>0.17</v>
      </c>
      <c r="D10" s="6">
        <f>+D7</f>
        <v>1050</v>
      </c>
      <c r="E10" s="98">
        <f>+C10*D10</f>
        <v>178.5</v>
      </c>
      <c r="F10" s="97">
        <f>+Enunciado!E61</f>
        <v>0.12</v>
      </c>
      <c r="G10" s="6">
        <f>+G7</f>
        <v>2500</v>
      </c>
      <c r="H10" s="98">
        <f t="shared" si="0"/>
        <v>300</v>
      </c>
    </row>
    <row r="12" spans="2:13" ht="18.75" x14ac:dyDescent="0.3">
      <c r="B12" s="33" t="s">
        <v>188</v>
      </c>
    </row>
    <row r="13" spans="2:13" ht="94.5" x14ac:dyDescent="0.25">
      <c r="B13" s="25" t="s">
        <v>47</v>
      </c>
      <c r="C13" s="23" t="s">
        <v>81</v>
      </c>
      <c r="D13" s="23" t="s">
        <v>97</v>
      </c>
      <c r="E13" s="23" t="s">
        <v>98</v>
      </c>
      <c r="F13" s="23" t="s">
        <v>82</v>
      </c>
      <c r="G13" s="23" t="s">
        <v>107</v>
      </c>
      <c r="H13" s="23"/>
      <c r="I13" s="23" t="s">
        <v>82</v>
      </c>
      <c r="J13" s="23" t="s">
        <v>99</v>
      </c>
      <c r="K13" s="23" t="s">
        <v>98</v>
      </c>
      <c r="L13" s="23" t="s">
        <v>100</v>
      </c>
      <c r="M13" s="50"/>
    </row>
    <row r="14" spans="2:13" x14ac:dyDescent="0.25">
      <c r="B14" t="s">
        <v>83</v>
      </c>
      <c r="C14" s="49">
        <f>+Enunciado!D12</f>
        <v>3</v>
      </c>
      <c r="D14" s="2">
        <f>+Enunciado!D53</f>
        <v>2100</v>
      </c>
      <c r="E14" s="35">
        <f>+E4</f>
        <v>6300</v>
      </c>
      <c r="F14">
        <f>+Enunciado!C23</f>
        <v>2.5</v>
      </c>
      <c r="G14">
        <f>+(C14*D14-E14)*F14</f>
        <v>0</v>
      </c>
      <c r="I14">
        <f>+F14</f>
        <v>2.5</v>
      </c>
      <c r="J14">
        <f>+Enunciado!G56</f>
        <v>2.6</v>
      </c>
      <c r="K14" s="2">
        <f>+Enunciado!F56</f>
        <v>21500</v>
      </c>
      <c r="L14" s="35">
        <f>+(I14-J14)*K14</f>
        <v>-2150.0000000000018</v>
      </c>
      <c r="M14" t="s">
        <v>144</v>
      </c>
    </row>
    <row r="15" spans="2:13" x14ac:dyDescent="0.25">
      <c r="B15" t="s">
        <v>122</v>
      </c>
      <c r="C15" s="13">
        <f>+Enunciado!D14</f>
        <v>0.75</v>
      </c>
      <c r="D15" s="2">
        <f>+D6</f>
        <v>1050</v>
      </c>
      <c r="E15" s="35">
        <f>+E6</f>
        <v>1050</v>
      </c>
      <c r="F15">
        <f>+Enunciado!C25</f>
        <v>11</v>
      </c>
      <c r="G15">
        <f>+(C15*D15-E15)*F15</f>
        <v>-2887.5</v>
      </c>
      <c r="H15" t="s">
        <v>144</v>
      </c>
      <c r="I15">
        <f>+F15</f>
        <v>11</v>
      </c>
      <c r="J15">
        <f>+Enunciado!G58</f>
        <v>10.5</v>
      </c>
      <c r="K15" s="35">
        <f>+E6</f>
        <v>1050</v>
      </c>
      <c r="L15" s="35">
        <f>+(I15-J15)*K15</f>
        <v>525</v>
      </c>
      <c r="M15" t="s">
        <v>145</v>
      </c>
    </row>
    <row r="16" spans="2:13" x14ac:dyDescent="0.25">
      <c r="B16" t="s">
        <v>89</v>
      </c>
      <c r="C16" s="49">
        <f>+Enunciado!D17</f>
        <v>1</v>
      </c>
      <c r="D16" s="2">
        <f>+D7</f>
        <v>1050</v>
      </c>
      <c r="E16" s="35">
        <f>+E7</f>
        <v>1050</v>
      </c>
      <c r="F16">
        <f>+Enunciado!C26</f>
        <v>0.3</v>
      </c>
      <c r="G16">
        <f>+(C16*D16-E16)*F16</f>
        <v>0</v>
      </c>
      <c r="I16">
        <f>+F16</f>
        <v>0.3</v>
      </c>
      <c r="J16">
        <f>+Enunciado!G59</f>
        <v>0.3</v>
      </c>
      <c r="K16" s="35">
        <f>+Sol.Desviaciones!E7</f>
        <v>1050</v>
      </c>
      <c r="L16" s="35">
        <f>+(I16-J16)*K16</f>
        <v>0</v>
      </c>
    </row>
    <row r="17" spans="2:13" ht="43.5" customHeight="1" x14ac:dyDescent="0.25">
      <c r="B17" s="130" t="s">
        <v>189</v>
      </c>
      <c r="C17" s="130"/>
      <c r="D17" s="130"/>
      <c r="E17" s="130"/>
      <c r="F17" s="130"/>
      <c r="G17" s="130"/>
      <c r="H17" s="130"/>
      <c r="I17" s="130"/>
      <c r="J17" s="130"/>
      <c r="K17" s="130"/>
      <c r="L17" s="130"/>
    </row>
    <row r="19" spans="2:13" ht="94.5" x14ac:dyDescent="0.25">
      <c r="B19" s="25" t="s">
        <v>90</v>
      </c>
      <c r="C19" s="23" t="s">
        <v>81</v>
      </c>
      <c r="D19" s="23" t="s">
        <v>97</v>
      </c>
      <c r="E19" s="23" t="s">
        <v>98</v>
      </c>
      <c r="F19" s="23" t="s">
        <v>82</v>
      </c>
      <c r="G19" s="23" t="s">
        <v>107</v>
      </c>
      <c r="H19" s="23"/>
      <c r="I19" s="23" t="s">
        <v>82</v>
      </c>
      <c r="J19" s="23" t="s">
        <v>99</v>
      </c>
      <c r="K19" s="23" t="s">
        <v>98</v>
      </c>
      <c r="L19" s="23" t="s">
        <v>100</v>
      </c>
    </row>
    <row r="20" spans="2:13" x14ac:dyDescent="0.25">
      <c r="B20" t="s">
        <v>83</v>
      </c>
      <c r="C20" s="49">
        <f>+Enunciado!E12</f>
        <v>3</v>
      </c>
      <c r="D20" s="2">
        <f>+G4</f>
        <v>5000</v>
      </c>
      <c r="E20" s="35">
        <f>+H4</f>
        <v>15000</v>
      </c>
      <c r="F20">
        <f>+F14</f>
        <v>2.5</v>
      </c>
      <c r="G20">
        <f t="shared" ref="G20:G22" si="1">+(C20*D20-E20)*F20</f>
        <v>0</v>
      </c>
      <c r="I20" s="131" t="s">
        <v>125</v>
      </c>
      <c r="J20" s="131"/>
      <c r="K20" s="131"/>
    </row>
    <row r="21" spans="2:13" x14ac:dyDescent="0.25">
      <c r="B21" t="s">
        <v>86</v>
      </c>
      <c r="C21" s="13">
        <f>+Enunciado!E13</f>
        <v>2.25</v>
      </c>
      <c r="D21" s="2">
        <f>+G5</f>
        <v>2500</v>
      </c>
      <c r="E21" s="35">
        <f>+H5</f>
        <v>5375</v>
      </c>
      <c r="F21">
        <f>+Enunciado!C24</f>
        <v>1</v>
      </c>
      <c r="G21">
        <f t="shared" si="1"/>
        <v>250</v>
      </c>
      <c r="H21" t="s">
        <v>145</v>
      </c>
      <c r="I21">
        <f>+F21</f>
        <v>1</v>
      </c>
      <c r="J21">
        <f>+Enunciado!G57</f>
        <v>1.4</v>
      </c>
      <c r="K21" s="2">
        <f>+Enunciado!F57</f>
        <v>5750</v>
      </c>
      <c r="L21" s="35">
        <f>+(I21-J21)*K21</f>
        <v>-2299.9999999999995</v>
      </c>
      <c r="M21" t="s">
        <v>144</v>
      </c>
    </row>
    <row r="22" spans="2:13" x14ac:dyDescent="0.25">
      <c r="B22" t="s">
        <v>89</v>
      </c>
      <c r="C22" s="49">
        <f>+Enunciado!E17</f>
        <v>1</v>
      </c>
      <c r="D22" s="2">
        <f>+G7</f>
        <v>2500</v>
      </c>
      <c r="E22" s="35">
        <f>+H7</f>
        <v>2500</v>
      </c>
      <c r="F22">
        <f>+Enunciado!C26</f>
        <v>0.3</v>
      </c>
      <c r="G22">
        <f t="shared" si="1"/>
        <v>0</v>
      </c>
      <c r="I22">
        <f>+F22</f>
        <v>0.3</v>
      </c>
      <c r="J22">
        <f>+Enunciado!G59</f>
        <v>0.3</v>
      </c>
      <c r="K22" s="35">
        <f>+Sol.Desviaciones!H7</f>
        <v>2500</v>
      </c>
      <c r="L22" s="35">
        <f>+(I22-J22)*K22</f>
        <v>0</v>
      </c>
    </row>
    <row r="24" spans="2:13" ht="96" customHeight="1" x14ac:dyDescent="0.25">
      <c r="B24" s="130" t="s">
        <v>173</v>
      </c>
      <c r="C24" s="130"/>
      <c r="D24" s="130"/>
      <c r="E24" s="130"/>
      <c r="F24" s="130"/>
      <c r="G24" s="130"/>
      <c r="H24" s="130"/>
      <c r="I24" s="130"/>
      <c r="J24" s="130"/>
      <c r="K24" s="130"/>
      <c r="L24" s="130"/>
    </row>
    <row r="25" spans="2:13" ht="18.75" customHeight="1" x14ac:dyDescent="0.25">
      <c r="B25" s="66"/>
      <c r="C25" s="66"/>
      <c r="D25" s="66"/>
      <c r="E25" s="66"/>
      <c r="F25" s="66"/>
      <c r="G25" s="66"/>
      <c r="H25" s="66"/>
      <c r="I25" s="66"/>
      <c r="J25" s="66"/>
      <c r="K25" s="66"/>
      <c r="L25" s="66"/>
    </row>
    <row r="26" spans="2:13" ht="18.75" x14ac:dyDescent="0.3">
      <c r="B26" s="33" t="s">
        <v>190</v>
      </c>
      <c r="C26" s="67"/>
      <c r="D26" s="67"/>
      <c r="E26" s="54"/>
    </row>
    <row r="27" spans="2:13" ht="75" x14ac:dyDescent="0.25">
      <c r="B27" s="99" t="s">
        <v>47</v>
      </c>
      <c r="C27" s="100" t="s">
        <v>81</v>
      </c>
      <c r="D27" s="100" t="s">
        <v>97</v>
      </c>
      <c r="E27" s="100" t="s">
        <v>98</v>
      </c>
      <c r="F27" s="100" t="s">
        <v>82</v>
      </c>
      <c r="G27" s="100" t="s">
        <v>107</v>
      </c>
      <c r="H27" s="100"/>
      <c r="I27" s="100" t="s">
        <v>82</v>
      </c>
      <c r="J27" s="100" t="s">
        <v>99</v>
      </c>
      <c r="K27" s="100" t="s">
        <v>98</v>
      </c>
      <c r="L27" s="100" t="s">
        <v>100</v>
      </c>
    </row>
    <row r="28" spans="2:13" x14ac:dyDescent="0.25">
      <c r="B28" t="s">
        <v>127</v>
      </c>
      <c r="C28" s="13">
        <f>+Enunciado!D18</f>
        <v>0.08</v>
      </c>
      <c r="D28" s="2">
        <f>+D8</f>
        <v>2100</v>
      </c>
      <c r="E28" s="35">
        <f>+E8</f>
        <v>142.80000000000001</v>
      </c>
      <c r="F28">
        <f>+Enunciado!D39</f>
        <v>4</v>
      </c>
      <c r="G28">
        <f>+(C28*D28-E28)*F28</f>
        <v>100.79999999999995</v>
      </c>
      <c r="H28" t="s">
        <v>145</v>
      </c>
      <c r="I28">
        <f>+F28</f>
        <v>4</v>
      </c>
      <c r="J28">
        <f>+Enunciado!G62</f>
        <v>3.8</v>
      </c>
      <c r="K28" s="2">
        <f>+E28</f>
        <v>142.80000000000001</v>
      </c>
      <c r="L28" s="35">
        <f>+(I28-J28)*K28</f>
        <v>28.560000000000027</v>
      </c>
      <c r="M28" t="s">
        <v>145</v>
      </c>
    </row>
    <row r="29" spans="2:13" x14ac:dyDescent="0.25">
      <c r="B29" t="s">
        <v>126</v>
      </c>
      <c r="C29" s="13">
        <f>+Enunciado!D20</f>
        <v>0.15</v>
      </c>
      <c r="D29" s="2">
        <f>+D16</f>
        <v>1050</v>
      </c>
      <c r="E29" s="35">
        <f>+E10</f>
        <v>178.5</v>
      </c>
      <c r="F29">
        <f>+Enunciado!E40</f>
        <v>6</v>
      </c>
      <c r="G29">
        <f>+(C29*D29-E29)*F29</f>
        <v>-126</v>
      </c>
      <c r="H29" t="s">
        <v>144</v>
      </c>
      <c r="I29">
        <f>+F29</f>
        <v>6</v>
      </c>
      <c r="J29">
        <f>+Enunciado!G64</f>
        <v>7</v>
      </c>
      <c r="K29" s="35">
        <f>+E29</f>
        <v>178.5</v>
      </c>
      <c r="L29" s="35">
        <f>+(I29-J29)*K29</f>
        <v>-178.5</v>
      </c>
      <c r="M29" t="s">
        <v>144</v>
      </c>
    </row>
    <row r="31" spans="2:13" ht="75" x14ac:dyDescent="0.25">
      <c r="B31" s="99" t="s">
        <v>90</v>
      </c>
      <c r="C31" s="100" t="s">
        <v>81</v>
      </c>
      <c r="D31" s="100" t="s">
        <v>97</v>
      </c>
      <c r="E31" s="100" t="s">
        <v>98</v>
      </c>
      <c r="F31" s="100" t="s">
        <v>82</v>
      </c>
      <c r="G31" s="100" t="s">
        <v>107</v>
      </c>
      <c r="H31" s="100"/>
      <c r="I31" s="100" t="s">
        <v>82</v>
      </c>
      <c r="J31" s="100" t="s">
        <v>99</v>
      </c>
      <c r="K31" s="100" t="s">
        <v>98</v>
      </c>
      <c r="L31" s="100" t="s">
        <v>100</v>
      </c>
    </row>
    <row r="32" spans="2:13" x14ac:dyDescent="0.25">
      <c r="B32" t="s">
        <v>127</v>
      </c>
      <c r="C32" s="13">
        <f>+Enunciado!E18</f>
        <v>0.08</v>
      </c>
      <c r="D32" s="2">
        <f t="shared" ref="D32:E34" si="2">+G8</f>
        <v>5000</v>
      </c>
      <c r="E32" s="35">
        <f t="shared" si="2"/>
        <v>340</v>
      </c>
      <c r="F32">
        <f>+F28</f>
        <v>4</v>
      </c>
      <c r="G32">
        <f t="shared" ref="G32:G34" si="3">+(C32*D32-E32)*F32</f>
        <v>240</v>
      </c>
      <c r="H32" t="s">
        <v>145</v>
      </c>
      <c r="I32">
        <f>+F32</f>
        <v>4</v>
      </c>
      <c r="J32">
        <f>+Enunciado!G62</f>
        <v>3.8</v>
      </c>
      <c r="K32" s="2">
        <f>+E32</f>
        <v>340</v>
      </c>
      <c r="L32" s="35">
        <f>+(I32-J32)*K32</f>
        <v>68.000000000000057</v>
      </c>
      <c r="M32" t="s">
        <v>145</v>
      </c>
    </row>
    <row r="33" spans="2:13" x14ac:dyDescent="0.25">
      <c r="B33" t="s">
        <v>128</v>
      </c>
      <c r="C33" s="13">
        <f>+Enunciado!E19</f>
        <v>0.1</v>
      </c>
      <c r="D33" s="2">
        <f t="shared" si="2"/>
        <v>2500</v>
      </c>
      <c r="E33" s="35">
        <f t="shared" si="2"/>
        <v>212.50000000000003</v>
      </c>
      <c r="F33">
        <f>+Enunciado!D39</f>
        <v>4</v>
      </c>
      <c r="G33">
        <f t="shared" si="3"/>
        <v>149.99999999999989</v>
      </c>
      <c r="H33" t="s">
        <v>145</v>
      </c>
      <c r="I33">
        <f>+F33</f>
        <v>4</v>
      </c>
      <c r="J33">
        <f>+Enunciado!G62</f>
        <v>3.8</v>
      </c>
      <c r="K33" s="2">
        <f>+G33</f>
        <v>149.99999999999989</v>
      </c>
      <c r="L33" s="35">
        <f>+(I33-J33)*K33</f>
        <v>30.000000000000004</v>
      </c>
      <c r="M33" t="s">
        <v>145</v>
      </c>
    </row>
    <row r="34" spans="2:13" x14ac:dyDescent="0.25">
      <c r="B34" t="s">
        <v>126</v>
      </c>
      <c r="C34" s="13">
        <f>+Enunciado!E20</f>
        <v>0.12</v>
      </c>
      <c r="D34" s="2">
        <f t="shared" si="2"/>
        <v>2500</v>
      </c>
      <c r="E34" s="35">
        <f t="shared" si="2"/>
        <v>300</v>
      </c>
      <c r="F34">
        <f>+Enunciado!E40</f>
        <v>6</v>
      </c>
      <c r="G34">
        <f t="shared" si="3"/>
        <v>0</v>
      </c>
      <c r="I34">
        <f>+F34</f>
        <v>6</v>
      </c>
      <c r="J34">
        <f>+Enunciado!G63</f>
        <v>6</v>
      </c>
      <c r="K34" s="35">
        <f>+E34</f>
        <v>300</v>
      </c>
      <c r="L34" s="35">
        <f>+(I34-J34)*K34</f>
        <v>0</v>
      </c>
    </row>
    <row r="36" spans="2:13" ht="130.5" customHeight="1" x14ac:dyDescent="0.25">
      <c r="B36" s="130" t="s">
        <v>181</v>
      </c>
      <c r="C36" s="130"/>
      <c r="D36" s="130"/>
      <c r="E36" s="130"/>
      <c r="F36" s="130"/>
      <c r="G36" s="130"/>
      <c r="H36" s="130"/>
      <c r="I36" s="130"/>
      <c r="J36" s="130"/>
      <c r="K36" s="130"/>
      <c r="L36" s="130"/>
    </row>
    <row r="37" spans="2:13" ht="12.75" customHeight="1" x14ac:dyDescent="0.25">
      <c r="B37" s="22"/>
      <c r="C37" s="22"/>
      <c r="D37" s="22"/>
      <c r="E37" s="22"/>
      <c r="F37" s="22"/>
      <c r="G37" s="22"/>
      <c r="H37" s="22"/>
      <c r="I37" s="22"/>
      <c r="J37" s="22"/>
      <c r="K37" s="22"/>
      <c r="L37" s="22"/>
    </row>
    <row r="38" spans="2:13" ht="18.75" x14ac:dyDescent="0.3">
      <c r="B38" s="33" t="s">
        <v>192</v>
      </c>
      <c r="C38" s="68"/>
      <c r="D38" s="68"/>
    </row>
    <row r="39" spans="2:13" ht="47.25" x14ac:dyDescent="0.25">
      <c r="B39" s="23" t="s">
        <v>191</v>
      </c>
      <c r="C39" s="23" t="s">
        <v>132</v>
      </c>
      <c r="D39" s="23" t="s">
        <v>133</v>
      </c>
      <c r="E39" s="23" t="s">
        <v>134</v>
      </c>
    </row>
    <row r="40" spans="2:13" x14ac:dyDescent="0.25">
      <c r="B40" t="s">
        <v>129</v>
      </c>
      <c r="C40" s="35">
        <f>+'sol 2-3'!C40</f>
        <v>13027.2</v>
      </c>
      <c r="D40" s="2">
        <f>+Enunciado!G66</f>
        <v>13300</v>
      </c>
      <c r="E40" s="2">
        <f>+C40-D40</f>
        <v>-272.79999999999927</v>
      </c>
      <c r="F40" t="s">
        <v>144</v>
      </c>
    </row>
    <row r="41" spans="2:13" x14ac:dyDescent="0.25">
      <c r="B41" t="s">
        <v>130</v>
      </c>
      <c r="C41" s="35">
        <f>+'sol 2-3'!D40</f>
        <v>12960.8</v>
      </c>
      <c r="D41" s="2">
        <f>+Enunciado!G67</f>
        <v>11500</v>
      </c>
      <c r="E41" s="2">
        <f t="shared" ref="E41:E42" si="4">+C41-D41</f>
        <v>1460.7999999999993</v>
      </c>
      <c r="F41" t="s">
        <v>145</v>
      </c>
    </row>
    <row r="42" spans="2:13" x14ac:dyDescent="0.25">
      <c r="B42" t="s">
        <v>131</v>
      </c>
      <c r="C42" s="35">
        <f>+'sol 2-3'!E40</f>
        <v>6300</v>
      </c>
      <c r="D42" s="2">
        <f>+Enunciado!G68</f>
        <v>5500</v>
      </c>
      <c r="E42" s="2">
        <f t="shared" si="4"/>
        <v>800</v>
      </c>
      <c r="F42" t="s">
        <v>145</v>
      </c>
    </row>
    <row r="44" spans="2:13" ht="47.25" x14ac:dyDescent="0.25">
      <c r="B44" s="23" t="s">
        <v>135</v>
      </c>
      <c r="C44" s="23" t="s">
        <v>81</v>
      </c>
      <c r="D44" s="23" t="s">
        <v>82</v>
      </c>
      <c r="E44" s="23" t="s">
        <v>97</v>
      </c>
      <c r="F44" s="23" t="s">
        <v>81</v>
      </c>
      <c r="G44" s="23" t="s">
        <v>82</v>
      </c>
      <c r="H44" s="23" t="s">
        <v>136</v>
      </c>
      <c r="I44" s="23" t="s">
        <v>134</v>
      </c>
    </row>
    <row r="45" spans="2:13" x14ac:dyDescent="0.25">
      <c r="B45" t="s">
        <v>175</v>
      </c>
      <c r="C45" s="13">
        <f>+C28</f>
        <v>0.08</v>
      </c>
      <c r="D45" s="1">
        <f>+'sol 2-3'!C42</f>
        <v>15.937362368485442</v>
      </c>
      <c r="E45" s="2">
        <f>+D14</f>
        <v>2100</v>
      </c>
      <c r="F45" s="13">
        <f>+C45</f>
        <v>0.08</v>
      </c>
      <c r="G45" s="1">
        <f>+D45</f>
        <v>15.937362368485442</v>
      </c>
      <c r="H45" s="2">
        <f>+'sol 1'!C22</f>
        <v>2060</v>
      </c>
      <c r="I45" s="1">
        <f>+(C45*D45*E45)-(F45*G45*H45)</f>
        <v>50.999559579153811</v>
      </c>
      <c r="J45" t="s">
        <v>145</v>
      </c>
    </row>
    <row r="46" spans="2:13" x14ac:dyDescent="0.25">
      <c r="B46" t="s">
        <v>176</v>
      </c>
      <c r="C46" s="13">
        <f>+C32</f>
        <v>0.08</v>
      </c>
      <c r="D46" s="1">
        <f>+D45</f>
        <v>15.937362368485442</v>
      </c>
      <c r="E46" s="2">
        <f>+D20</f>
        <v>5000</v>
      </c>
      <c r="F46" s="13">
        <f t="shared" ref="F46:F50" si="5">+C46</f>
        <v>0.08</v>
      </c>
      <c r="G46" s="1">
        <f t="shared" ref="G46:G50" si="6">+D46</f>
        <v>15.937362368485442</v>
      </c>
      <c r="H46" s="2">
        <f>+'sol 1'!D22</f>
        <v>5020</v>
      </c>
      <c r="I46" s="1">
        <f t="shared" ref="I46:I50" si="7">+(C46*D46*E46)-(F46*G46*H46)</f>
        <v>-25.499779789576678</v>
      </c>
      <c r="J46" t="s">
        <v>144</v>
      </c>
    </row>
    <row r="47" spans="2:13" x14ac:dyDescent="0.25">
      <c r="B47" t="s">
        <v>177</v>
      </c>
      <c r="C47" s="13">
        <f>+C33</f>
        <v>0.1</v>
      </c>
      <c r="D47" s="1">
        <f>+D45</f>
        <v>15.937362368485442</v>
      </c>
      <c r="E47" s="2">
        <f>+D21</f>
        <v>2500</v>
      </c>
      <c r="F47" s="13">
        <f t="shared" si="5"/>
        <v>0.1</v>
      </c>
      <c r="G47" s="1">
        <f t="shared" si="6"/>
        <v>15.937362368485442</v>
      </c>
      <c r="H47" s="2">
        <f>+'sol 1'!C32</f>
        <v>2510</v>
      </c>
      <c r="I47" s="1">
        <f t="shared" si="7"/>
        <v>-15.937362368485537</v>
      </c>
      <c r="J47" t="s">
        <v>144</v>
      </c>
    </row>
    <row r="48" spans="2:13" x14ac:dyDescent="0.25">
      <c r="D48" s="1"/>
      <c r="F48" s="13"/>
      <c r="G48" s="1"/>
      <c r="I48" s="1"/>
    </row>
    <row r="49" spans="2:10" x14ac:dyDescent="0.25">
      <c r="B49" t="s">
        <v>178</v>
      </c>
      <c r="C49" s="13">
        <f>+C29</f>
        <v>0.15</v>
      </c>
      <c r="D49" s="1">
        <f>+'sol 2-3'!D42</f>
        <v>28.441518542901029</v>
      </c>
      <c r="E49" s="2">
        <f>+D10</f>
        <v>1050</v>
      </c>
      <c r="F49" s="13">
        <f t="shared" si="5"/>
        <v>0.15</v>
      </c>
      <c r="G49" s="1">
        <f t="shared" si="6"/>
        <v>28.441518542901029</v>
      </c>
      <c r="H49" s="2">
        <f>+'sol 1'!C12</f>
        <v>1030</v>
      </c>
      <c r="I49" s="1">
        <f t="shared" si="7"/>
        <v>85.32455562870291</v>
      </c>
      <c r="J49" t="s">
        <v>145</v>
      </c>
    </row>
    <row r="50" spans="2:10" x14ac:dyDescent="0.25">
      <c r="B50" t="s">
        <v>179</v>
      </c>
      <c r="C50" s="13">
        <f>+C34</f>
        <v>0.12</v>
      </c>
      <c r="D50" s="1">
        <f>+D49</f>
        <v>28.441518542901029</v>
      </c>
      <c r="E50" s="2">
        <f>+G10</f>
        <v>2500</v>
      </c>
      <c r="F50" s="13">
        <f t="shared" si="5"/>
        <v>0.12</v>
      </c>
      <c r="G50" s="1">
        <f t="shared" si="6"/>
        <v>28.441518542901029</v>
      </c>
      <c r="H50" s="2">
        <f>+'sol 1'!D12</f>
        <v>2510</v>
      </c>
      <c r="I50" s="1">
        <f t="shared" si="7"/>
        <v>-34.129822251481528</v>
      </c>
      <c r="J50" t="s">
        <v>144</v>
      </c>
    </row>
    <row r="52" spans="2:10" x14ac:dyDescent="0.25">
      <c r="B52" t="s">
        <v>151</v>
      </c>
    </row>
    <row r="54" spans="2:10" ht="52.5" customHeight="1" x14ac:dyDescent="0.25">
      <c r="B54" s="130" t="s">
        <v>156</v>
      </c>
      <c r="C54" s="130"/>
      <c r="D54" s="130"/>
      <c r="E54" s="130"/>
      <c r="F54" s="130"/>
      <c r="G54" s="130"/>
      <c r="H54" s="130"/>
      <c r="I54" s="130"/>
      <c r="J54" s="130"/>
    </row>
    <row r="56" spans="2:10" ht="64.5" customHeight="1" x14ac:dyDescent="0.25">
      <c r="B56" s="130" t="s">
        <v>155</v>
      </c>
      <c r="C56" s="130"/>
      <c r="D56" s="130"/>
      <c r="E56" s="130"/>
      <c r="F56" s="130"/>
      <c r="G56" s="130"/>
      <c r="H56" s="130"/>
      <c r="I56" s="130"/>
      <c r="J56" s="130"/>
    </row>
  </sheetData>
  <mergeCells count="9">
    <mergeCell ref="B24:L24"/>
    <mergeCell ref="B36:L36"/>
    <mergeCell ref="B54:J54"/>
    <mergeCell ref="B56:J56"/>
    <mergeCell ref="C2:E2"/>
    <mergeCell ref="F2:H2"/>
    <mergeCell ref="B17:L17"/>
    <mergeCell ref="I20:K20"/>
    <mergeCell ref="B2:B3"/>
  </mergeCells>
  <pageMargins left="0.31496062992125984" right="0.15748031496062992" top="0.55118110236220474" bottom="0.70866141732283472"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workbookViewId="0">
      <selection activeCell="F19" sqref="F19"/>
    </sheetView>
  </sheetViews>
  <sheetFormatPr baseColWidth="10" defaultRowHeight="15.75" x14ac:dyDescent="0.25"/>
  <cols>
    <col min="1" max="1" width="5.25" customWidth="1"/>
    <col min="4" max="4" width="15.75" customWidth="1"/>
    <col min="5" max="5" width="8.875" customWidth="1"/>
    <col min="6" max="6" width="6.375" customWidth="1"/>
    <col min="7" max="7" width="12.875" customWidth="1"/>
  </cols>
  <sheetData>
    <row r="1" spans="2:8" ht="23.25" x14ac:dyDescent="0.35">
      <c r="C1" s="26" t="s">
        <v>5</v>
      </c>
      <c r="D1" s="26"/>
      <c r="E1" s="26"/>
      <c r="F1" s="26"/>
    </row>
    <row r="2" spans="2:8" ht="18.75" x14ac:dyDescent="0.3">
      <c r="C2" s="27" t="s">
        <v>6</v>
      </c>
      <c r="D2" s="27"/>
      <c r="E2" s="27"/>
      <c r="F2" s="27"/>
    </row>
    <row r="3" spans="2:8" ht="18.75" x14ac:dyDescent="0.3">
      <c r="C3" s="27"/>
      <c r="D3" s="27"/>
      <c r="E3" s="27"/>
      <c r="F3" s="27"/>
    </row>
    <row r="4" spans="2:8" ht="18.75" x14ac:dyDescent="0.3">
      <c r="C4" s="27"/>
      <c r="D4" s="27"/>
      <c r="E4" s="27"/>
      <c r="F4" s="27"/>
    </row>
    <row r="5" spans="2:8" x14ac:dyDescent="0.25">
      <c r="B5" s="55"/>
      <c r="C5" s="56"/>
      <c r="D5" s="56"/>
      <c r="E5" s="55"/>
      <c r="F5" s="55"/>
      <c r="G5" s="55"/>
      <c r="H5" s="55"/>
    </row>
    <row r="6" spans="2:8" ht="30" x14ac:dyDescent="0.25">
      <c r="B6" s="57"/>
      <c r="C6" s="55"/>
      <c r="D6" s="56"/>
      <c r="E6" s="56"/>
      <c r="F6" s="55"/>
      <c r="G6" s="65" t="s">
        <v>142</v>
      </c>
      <c r="H6" s="59"/>
    </row>
    <row r="7" spans="2:8" x14ac:dyDescent="0.25">
      <c r="B7" s="60" t="s">
        <v>137</v>
      </c>
      <c r="C7" s="55"/>
      <c r="D7" s="58" t="s">
        <v>139</v>
      </c>
      <c r="E7" s="58"/>
      <c r="F7" s="55"/>
      <c r="G7" s="55"/>
      <c r="H7" s="55"/>
    </row>
    <row r="8" spans="2:8" x14ac:dyDescent="0.25">
      <c r="B8" s="55"/>
      <c r="C8" s="55"/>
      <c r="D8" s="55"/>
      <c r="E8" s="55"/>
      <c r="F8" s="55"/>
      <c r="G8" s="55"/>
      <c r="H8" s="55"/>
    </row>
    <row r="9" spans="2:8" x14ac:dyDescent="0.25">
      <c r="B9" s="60" t="s">
        <v>138</v>
      </c>
      <c r="C9" s="55"/>
      <c r="D9" s="56"/>
      <c r="E9" s="56"/>
      <c r="F9" s="55"/>
      <c r="G9" s="55"/>
      <c r="H9" s="55"/>
    </row>
    <row r="10" spans="2:8" ht="45" x14ac:dyDescent="0.25">
      <c r="C10" s="55"/>
      <c r="D10" s="65" t="s">
        <v>140</v>
      </c>
      <c r="E10" s="58"/>
      <c r="F10" s="55"/>
      <c r="G10" s="65" t="s">
        <v>143</v>
      </c>
      <c r="H10" s="59"/>
    </row>
    <row r="11" spans="2:8" x14ac:dyDescent="0.25">
      <c r="B11" s="55"/>
      <c r="C11" s="56"/>
      <c r="D11" s="61"/>
      <c r="E11" s="62" t="s">
        <v>141</v>
      </c>
      <c r="F11" s="55"/>
      <c r="G11" s="55"/>
      <c r="H11" s="55"/>
    </row>
    <row r="12" spans="2:8" x14ac:dyDescent="0.25">
      <c r="B12" s="55"/>
      <c r="C12" s="55"/>
      <c r="D12" s="60"/>
      <c r="F12" s="56"/>
      <c r="G12" s="55"/>
      <c r="H12" s="55"/>
    </row>
    <row r="13" spans="2:8" x14ac:dyDescent="0.25">
      <c r="B13" s="55"/>
      <c r="C13" s="55"/>
      <c r="D13" s="55"/>
      <c r="E13" s="63"/>
      <c r="F13" s="64"/>
      <c r="G13" s="55"/>
      <c r="H13" s="55"/>
    </row>
  </sheetData>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Enunciado</vt:lpstr>
      <vt:lpstr>sol 1</vt:lpstr>
      <vt:lpstr>sol 2-3</vt:lpstr>
      <vt:lpstr>Sol.Desviaciones</vt:lpstr>
      <vt:lpstr>Proceso Productivo Nórdica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FLC</dc:creator>
  <cp:lastModifiedBy>Mercedes Ruíz Lozano</cp:lastModifiedBy>
  <cp:lastPrinted>2015-07-05T06:58:18Z</cp:lastPrinted>
  <dcterms:created xsi:type="dcterms:W3CDTF">2012-04-04T09:32:50Z</dcterms:created>
  <dcterms:modified xsi:type="dcterms:W3CDTF">2015-07-06T11:27:35Z</dcterms:modified>
</cp:coreProperties>
</file>