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9345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C26" i="1"/>
  <c r="J26" i="1" s="1"/>
  <c r="J25" i="1" l="1"/>
  <c r="G12" i="1"/>
  <c r="M5" i="1" l="1"/>
  <c r="L48" i="1" l="1"/>
  <c r="D64" i="1"/>
  <c r="G46" i="1"/>
  <c r="B46" i="1"/>
  <c r="M19" i="1"/>
  <c r="M20" i="1" s="1"/>
  <c r="Q17" i="1"/>
  <c r="P18" i="1"/>
  <c r="O18" i="1"/>
  <c r="N18" i="1"/>
  <c r="M9" i="1"/>
  <c r="M10" i="1" s="1"/>
  <c r="Q8" i="1"/>
  <c r="P8" i="1"/>
  <c r="O8" i="1"/>
  <c r="N8" i="1"/>
  <c r="Q18" i="1" l="1"/>
  <c r="K46" i="1"/>
  <c r="D62" i="1"/>
  <c r="D68" i="1" s="1"/>
  <c r="D70" i="1" s="1"/>
  <c r="K36" i="1" l="1"/>
  <c r="K26" i="1"/>
  <c r="K16" i="1"/>
  <c r="I20" i="1" l="1"/>
  <c r="H20" i="1"/>
  <c r="F20" i="1"/>
  <c r="B52" i="1"/>
  <c r="E46" i="1"/>
  <c r="H49" i="1" l="1"/>
  <c r="F46" i="1"/>
  <c r="C46" i="1"/>
  <c r="A49" i="1"/>
  <c r="B49" i="1"/>
  <c r="C49" i="1"/>
  <c r="D49" i="1"/>
  <c r="E49" i="1"/>
  <c r="A50" i="1"/>
  <c r="C50" i="1"/>
  <c r="C52" i="1" s="1"/>
  <c r="C17" i="1" s="1"/>
  <c r="D50" i="1"/>
  <c r="D52" i="1" s="1"/>
  <c r="D17" i="1" s="1"/>
  <c r="E50" i="1"/>
  <c r="E52" i="1" s="1"/>
  <c r="E17" i="1" s="1"/>
  <c r="F50" i="1"/>
  <c r="F52" i="1" s="1"/>
  <c r="F17" i="1" s="1"/>
  <c r="G50" i="1"/>
  <c r="G52" i="1" s="1"/>
  <c r="G17" i="1" s="1"/>
  <c r="G19" i="1" s="1"/>
  <c r="G20" i="1" s="1"/>
  <c r="H50" i="1"/>
  <c r="H52" i="1" s="1"/>
  <c r="H17" i="1" s="1"/>
  <c r="I50" i="1"/>
  <c r="I52" i="1" s="1"/>
  <c r="I17" i="1" s="1"/>
  <c r="F49" i="1"/>
  <c r="G49" i="1"/>
  <c r="I49" i="1"/>
  <c r="D46" i="1"/>
  <c r="B12" i="1"/>
  <c r="I12" i="1"/>
  <c r="I14" i="1" s="1"/>
  <c r="H12" i="1"/>
  <c r="H14" i="1" s="1"/>
  <c r="F12" i="1"/>
  <c r="F14" i="1" s="1"/>
  <c r="E12" i="1"/>
  <c r="E14" i="1" s="1"/>
  <c r="D12" i="1"/>
  <c r="D14" i="1" s="1"/>
  <c r="D19" i="1" s="1"/>
  <c r="D20" i="1" s="1"/>
  <c r="C12" i="1"/>
  <c r="C14" i="1" s="1"/>
  <c r="I19" i="1" l="1"/>
  <c r="E19" i="1"/>
  <c r="E20" i="1" s="1"/>
  <c r="H19" i="1"/>
  <c r="F19" i="1"/>
  <c r="C19" i="1"/>
  <c r="C20" i="1" s="1"/>
  <c r="J20" i="1" l="1"/>
</calcChain>
</file>

<file path=xl/comments1.xml><?xml version="1.0" encoding="utf-8"?>
<comments xmlns="http://schemas.openxmlformats.org/spreadsheetml/2006/main">
  <authors>
    <author>Pepe Baños</author>
  </authors>
  <commentList>
    <comment ref="C3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Se reflejan los datos de costes acumulados incorporados a la orden el periodo anterior</t>
        </r>
      </text>
    </comment>
    <comment ref="D4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Se reflejan los datos de costes acumulados incorporados a la orden el periodo anterior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Las piezas H1 se incorporan al inicio del proceso
300 uds. A 2,2 € =</t>
        </r>
      </text>
    </comment>
    <comment ref="D6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Las piezas H2 se incorporan al final del proceso
150 uds. A 5 € =</t>
        </r>
      </text>
    </comment>
    <comment ref="A7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coste medio ponderado del kg de acero aplicable a los consumos es de 5 €</t>
        </r>
      </text>
    </comment>
    <comment ref="D7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 El consumo de acero en la orden este periodo es 230 kg a 5 € = 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acero en la orden este periodo es 245 kg a 5 € = 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acero en la orden  "conteras" este periodo es 
250 kg a 5 € = </t>
        </r>
      </text>
    </comment>
    <comment ref="I7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acero en la orden este periodo es 125 kg a 5 € = </t>
        </r>
      </text>
    </comment>
    <comment ref="A8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coste medio ponderado del kg de hierro aplicable a los consumos es de 1 €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hierro en la orden este periodo es 120 kg a 1 € = 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hierro en la orden este periodo es 300 kg a 1 € = 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hierro en la orden este periodo es 250 kg a 1 € = </t>
        </r>
      </text>
    </comment>
    <comment ref="A9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coste medio ponderado del kg de termoplástico aplicable a los consumos es de 2 €</t>
        </r>
      </text>
    </comment>
    <comment ref="H9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termoplástico en la orden este periodo es 
50 kg a 2 € = </t>
        </r>
      </text>
    </comment>
    <comment ref="I9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termoplástico en la orden este periodo es 
62,5 kg a 2 € = 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coste de la hora de MOD se ha calculado que asiende a 5,5€</t>
        </r>
      </text>
    </comment>
    <comment ref="C1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MOD en la orden este periodo es 90 horas a 5,5 € = </t>
        </r>
      </text>
    </comment>
    <comment ref="D1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MOD en la orden este periodo es 125 horas a 5,5 € = 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MOD en la orden este periodo es 235 horas a 5,5 € = </t>
        </r>
      </text>
    </comment>
    <comment ref="F1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MOD en la orden este periodo es 140 horas a 5,5 € = 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MOD en la orden este periodo es 100 horas a 5,5 € = 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MOD en la orden este periodo es 100 horas a 5,5 € = 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consumo de MOD en la orden este periodo es 60 horas a 5,5 € = 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El presupuesto unitario: Pto. C  2 € / Pto. D 3 €
Pieza H1 0,5 €
Pieza H2 0,6 €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200 uds. que se terminan incorporandole un 60% equivalen a
120 uds. por 2 €/udad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150 uds. que se terminan incorporandole un 75% equivalen a
112,5 uds. por 3 €/udad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300 uds. que se inician y terminan  equivalen a
300 uds. por 2 €/udad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200 uds. que se inician incorporandole un 60% equivalen a
120 uds. por 3 €/udad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Pedido especial de 1.000 uds. iniciado y terminado con presupuesto de GGF de 3 €/h por 100 horas</t>
        </r>
      </text>
    </comment>
    <comment ref="H1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500 uds. que se inician y se terminan equivalen a
500 uds. por 0,5 €/udad</t>
        </r>
      </text>
    </comment>
    <comment ref="I1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10%</t>
        </r>
      </text>
    </comment>
    <comment ref="D3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70%</t>
        </r>
      </text>
    </comment>
    <comment ref="E3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20%</t>
        </r>
      </text>
    </comment>
    <comment ref="C32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25%</t>
        </r>
      </text>
    </comment>
    <comment ref="D32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50%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25%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75%</t>
        </r>
      </text>
    </comment>
    <comment ref="E34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25%</t>
        </r>
      </text>
    </comment>
    <comment ref="C36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10%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25%</t>
        </r>
      </text>
    </comment>
    <comment ref="E36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65%</t>
        </r>
      </text>
    </comment>
    <comment ref="C38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30%</t>
        </r>
      </text>
    </comment>
    <comment ref="D38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60%</t>
        </r>
      </text>
    </comment>
    <comment ref="E38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10%</t>
        </r>
      </text>
    </comment>
    <comment ref="C4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10%</t>
        </r>
      </text>
    </comment>
    <comment ref="D40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90%</t>
        </r>
      </text>
    </comment>
    <comment ref="C42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20%</t>
        </r>
      </text>
    </comment>
    <comment ref="E42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80%</t>
        </r>
      </text>
    </comment>
    <comment ref="A51" authorId="0">
      <text>
        <r>
          <rPr>
            <b/>
            <sz val="9"/>
            <color indexed="81"/>
            <rFont val="Tahoma"/>
            <charset val="1"/>
          </rPr>
          <t>Pepe Baños:</t>
        </r>
        <r>
          <rPr>
            <sz val="9"/>
            <color indexed="81"/>
            <rFont val="Tahoma"/>
            <charset val="1"/>
          </rPr>
          <t xml:space="preserve">
GGF reales/horas MOD =
2.210/850 =</t>
        </r>
      </text>
    </comment>
  </commentList>
</comments>
</file>

<file path=xl/sharedStrings.xml><?xml version="1.0" encoding="utf-8"?>
<sst xmlns="http://schemas.openxmlformats.org/spreadsheetml/2006/main" count="165" uniqueCount="122">
  <si>
    <t>Conceptos</t>
  </si>
  <si>
    <t>Total</t>
  </si>
  <si>
    <t>D-360</t>
  </si>
  <si>
    <t>C-433</t>
  </si>
  <si>
    <t>D-361</t>
  </si>
  <si>
    <t>Conteras</t>
  </si>
  <si>
    <t>Piezas H1</t>
  </si>
  <si>
    <t>Piezas H2</t>
  </si>
  <si>
    <t>Acero</t>
  </si>
  <si>
    <t>Hierro</t>
  </si>
  <si>
    <t>Termoplastico</t>
  </si>
  <si>
    <t>MOD</t>
  </si>
  <si>
    <t>GGFp</t>
  </si>
  <si>
    <t>Coste prod. Total</t>
  </si>
  <si>
    <t>Coste prod. Pral.</t>
  </si>
  <si>
    <t>Ing. Vtas. Netas</t>
  </si>
  <si>
    <t>Margen previsto</t>
  </si>
  <si>
    <t>Desviaciones</t>
  </si>
  <si>
    <t>H1 300+200</t>
  </si>
  <si>
    <t>H2 150+100</t>
  </si>
  <si>
    <t>Materiales diversos</t>
  </si>
  <si>
    <t>Suministros</t>
  </si>
  <si>
    <t>P. Seguros</t>
  </si>
  <si>
    <t>Mat. Oficina</t>
  </si>
  <si>
    <t>Tributos</t>
  </si>
  <si>
    <t>Comunicaciones</t>
  </si>
  <si>
    <t>Publicidad, prop.</t>
  </si>
  <si>
    <t>Amortiz. Construcc.</t>
  </si>
  <si>
    <t>Amortiz. Maquin.</t>
  </si>
  <si>
    <t>Amortiz. Mobiliario</t>
  </si>
  <si>
    <t>Amortiz. Equipos inf</t>
  </si>
  <si>
    <t>Combustibles</t>
  </si>
  <si>
    <t>Reparac. y conserv.</t>
  </si>
  <si>
    <t>Almacén</t>
  </si>
  <si>
    <t>Taller fabric</t>
  </si>
  <si>
    <t>Admón.</t>
  </si>
  <si>
    <t>GGFreales</t>
  </si>
  <si>
    <t>sobreaplic</t>
  </si>
  <si>
    <t>subaplicado</t>
  </si>
  <si>
    <t>sobreaplica</t>
  </si>
  <si>
    <t>explicación</t>
  </si>
  <si>
    <t>limite tolerancia</t>
  </si>
  <si>
    <t>cifra a rectificar</t>
  </si>
  <si>
    <t>Rtdo. Extraordinario</t>
  </si>
  <si>
    <t>Distribución</t>
  </si>
  <si>
    <t>Costes distrib.</t>
  </si>
  <si>
    <t>Costes Admón</t>
  </si>
  <si>
    <t>Costes Almacén</t>
  </si>
  <si>
    <t>Bº extraord.</t>
  </si>
  <si>
    <t>Servicios bancarios</t>
  </si>
  <si>
    <t>Coste por funciones</t>
  </si>
  <si>
    <t>carácter desviación</t>
  </si>
  <si>
    <t>Coste definitivo</t>
  </si>
  <si>
    <t>Margen definitivo</t>
  </si>
  <si>
    <t>MP ACERO/PRECIO</t>
  </si>
  <si>
    <t>EX. INICIAL EN KG</t>
  </si>
  <si>
    <t>COMPRAS EN KG</t>
  </si>
  <si>
    <t>SALIDAS EN KG</t>
  </si>
  <si>
    <t>PEDIDO C-432</t>
  </si>
  <si>
    <t>PEDIDO C-433</t>
  </si>
  <si>
    <t>CONTERAS</t>
  </si>
  <si>
    <t>H.2</t>
  </si>
  <si>
    <t>MP HIERRO/PRECIO</t>
  </si>
  <si>
    <t>PEDIDO D-360</t>
  </si>
  <si>
    <t>PEDIDO D-361</t>
  </si>
  <si>
    <t>H.1</t>
  </si>
  <si>
    <t>PIEZAS H.1/PRECIO</t>
  </si>
  <si>
    <t>EX. INICIAL UDS.</t>
  </si>
  <si>
    <t>FABRICACIÓN UDS.</t>
  </si>
  <si>
    <t>SALIDAS EN UDS.</t>
  </si>
  <si>
    <t>PIEZAS H.2/PRECIO</t>
  </si>
  <si>
    <t>OF que consumen</t>
  </si>
  <si>
    <t>VALOR CONSUMO</t>
  </si>
  <si>
    <t xml:space="preserve">Desviaciones </t>
  </si>
  <si>
    <t>Existencia final</t>
  </si>
  <si>
    <t>Valor Exist. Final</t>
  </si>
  <si>
    <t>Margen comercial</t>
  </si>
  <si>
    <t>Diferencia inventario Termoplástico</t>
  </si>
  <si>
    <t>970-975</t>
  </si>
  <si>
    <t>VALOR CONSUMO =</t>
  </si>
  <si>
    <t>M4 *  (N6;O6;P6;Q6)</t>
  </si>
  <si>
    <t>Existencia final=(L2+M3)-N6-O6-P6-Q6</t>
  </si>
  <si>
    <t>Valor Exist. Final= M8*M4</t>
  </si>
  <si>
    <t>Ei Ptos. Curso C-432</t>
  </si>
  <si>
    <t>Ei Ptos. Curso D-360</t>
  </si>
  <si>
    <t>L16*(N18;O18;P18)</t>
  </si>
  <si>
    <t>Existencia final=L14 +M15-N18-018-P18</t>
  </si>
  <si>
    <t>TOTAL</t>
  </si>
  <si>
    <t xml:space="preserve">Valor Exist. Final = L16 * M20 </t>
  </si>
  <si>
    <t>Financiación</t>
  </si>
  <si>
    <t>Intereses financieros</t>
  </si>
  <si>
    <t>Inventario físico</t>
  </si>
  <si>
    <t>Valor diferencia</t>
  </si>
  <si>
    <t>Bº Chatarra=ing-cos</t>
  </si>
  <si>
    <t>Bº EXPLOTACIÓN=D71-(D72+D73+D74)+D75-D76</t>
  </si>
  <si>
    <t>Bº PERIODO =D77+D78</t>
  </si>
  <si>
    <t>CUENTA DE RESULTADOS</t>
  </si>
  <si>
    <t>Margen industrial =C19 + D19 + E19 + G19</t>
  </si>
  <si>
    <t>Costes Financ. Netos</t>
  </si>
  <si>
    <t xml:space="preserve"> </t>
  </si>
  <si>
    <t>Termoplastico/Precio</t>
  </si>
  <si>
    <t>500 * 0,1 = 50</t>
  </si>
  <si>
    <t>250 * 0,25=62,5</t>
  </si>
  <si>
    <t>50*2=100</t>
  </si>
  <si>
    <t>62,5*2=125</t>
  </si>
  <si>
    <t>Existencia final =L57-L61</t>
  </si>
  <si>
    <t xml:space="preserve">Diferencia en kg. </t>
  </si>
  <si>
    <t>Precio al que se valoran los consumos =</t>
  </si>
  <si>
    <t>Precio kg consumido</t>
  </si>
  <si>
    <t>Precio udad. Consumida</t>
  </si>
  <si>
    <t xml:space="preserve">C-432 </t>
  </si>
  <si>
    <t xml:space="preserve">Control Horas MOD </t>
  </si>
  <si>
    <t>MOI y Gtos personal</t>
  </si>
  <si>
    <t>Chatarra conteras</t>
  </si>
  <si>
    <t>total</t>
  </si>
  <si>
    <t>Coste unitario</t>
  </si>
  <si>
    <t>Coste hora MOD</t>
  </si>
  <si>
    <t>Determinación del coste de la mano de obra</t>
  </si>
  <si>
    <t>Determinación del coste de producción y de los márgenes previstos</t>
  </si>
  <si>
    <t>Consumo de Materias Primas</t>
  </si>
  <si>
    <t>Cálculo y determinación de los costes indirectos de fabricación reales</t>
  </si>
  <si>
    <t xml:space="preserve">Determinación de las Desviaciones por comparación entre los CII Presupuestados con los Reales: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</si>
</sst>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4" fontId="0" fillId="0" borderId="2" xfId="0" applyNumberFormat="1" applyBorder="1"/>
    <xf numFmtId="0" fontId="0" fillId="0" borderId="1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2" borderId="1" xfId="0" applyNumberFormat="1" applyFill="1" applyBorder="1"/>
    <xf numFmtId="4" fontId="0" fillId="0" borderId="0" xfId="0" applyNumberForma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/>
    <xf numFmtId="4" fontId="0" fillId="0" borderId="1" xfId="0" applyNumberFormat="1" applyFill="1" applyBorder="1"/>
    <xf numFmtId="4" fontId="1" fillId="0" borderId="0" xfId="0" applyNumberFormat="1" applyFont="1" applyAlignment="1">
      <alignment horizontal="center"/>
    </xf>
    <xf numFmtId="0" fontId="0" fillId="0" borderId="1" xfId="0" applyFill="1" applyBorder="1"/>
    <xf numFmtId="0" fontId="0" fillId="0" borderId="2" xfId="0" applyBorder="1"/>
    <xf numFmtId="3" fontId="0" fillId="0" borderId="1" xfId="0" applyNumberFormat="1" applyBorder="1"/>
    <xf numFmtId="3" fontId="0" fillId="0" borderId="5" xfId="0" applyNumberFormat="1" applyBorder="1"/>
    <xf numFmtId="4" fontId="0" fillId="0" borderId="6" xfId="0" applyNumberFormat="1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0" fillId="0" borderId="8" xfId="0" applyBorder="1"/>
    <xf numFmtId="4" fontId="0" fillId="0" borderId="4" xfId="0" applyNumberFormat="1" applyBorder="1"/>
    <xf numFmtId="2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0"/>
  <sheetViews>
    <sheetView tabSelected="1" topLeftCell="A13" zoomScaleNormal="100" workbookViewId="0">
      <selection activeCell="I42" sqref="I42"/>
    </sheetView>
  </sheetViews>
  <sheetFormatPr baseColWidth="10" defaultRowHeight="15" x14ac:dyDescent="0.25"/>
  <cols>
    <col min="1" max="1" width="19.5703125" customWidth="1"/>
    <col min="2" max="2" width="13.85546875" customWidth="1"/>
    <col min="4" max="4" width="11.85546875" customWidth="1"/>
    <col min="6" max="6" width="11.85546875" bestFit="1" customWidth="1"/>
    <col min="7" max="7" width="11.85546875" customWidth="1"/>
    <col min="10" max="10" width="12.85546875" customWidth="1"/>
    <col min="11" max="11" width="24.28515625" customWidth="1"/>
    <col min="14" max="14" width="14.28515625" customWidth="1"/>
    <col min="15" max="15" width="13.7109375" customWidth="1"/>
  </cols>
  <sheetData>
    <row r="1" spans="1:17" x14ac:dyDescent="0.25">
      <c r="A1" s="29" t="s">
        <v>118</v>
      </c>
      <c r="K1" s="29" t="s">
        <v>119</v>
      </c>
    </row>
    <row r="2" spans="1:17" x14ac:dyDescent="0.25">
      <c r="A2" s="27" t="s">
        <v>0</v>
      </c>
      <c r="B2" s="28" t="s">
        <v>1</v>
      </c>
      <c r="C2" s="28" t="s">
        <v>110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18</v>
      </c>
      <c r="I2" s="28" t="s">
        <v>19</v>
      </c>
      <c r="K2" s="13" t="s">
        <v>54</v>
      </c>
      <c r="L2" s="4">
        <v>5</v>
      </c>
      <c r="M2" s="4">
        <v>5</v>
      </c>
    </row>
    <row r="3" spans="1:17" x14ac:dyDescent="0.25">
      <c r="A3" s="4" t="s">
        <v>83</v>
      </c>
      <c r="B3" s="3">
        <v>1400</v>
      </c>
      <c r="C3" s="3">
        <v>1400</v>
      </c>
      <c r="D3" s="3"/>
      <c r="E3" s="3"/>
      <c r="F3" s="3"/>
      <c r="G3" s="3"/>
      <c r="H3" s="3"/>
      <c r="I3" s="3"/>
      <c r="K3" s="4" t="s">
        <v>55</v>
      </c>
      <c r="L3" s="4">
        <v>500</v>
      </c>
      <c r="M3" s="4"/>
    </row>
    <row r="4" spans="1:17" x14ac:dyDescent="0.25">
      <c r="A4" s="4" t="s">
        <v>84</v>
      </c>
      <c r="B4" s="3">
        <v>950</v>
      </c>
      <c r="C4" s="3"/>
      <c r="D4" s="3">
        <v>950</v>
      </c>
      <c r="E4" s="3"/>
      <c r="F4" s="3"/>
      <c r="G4" s="3"/>
      <c r="H4" s="3"/>
      <c r="I4" s="3"/>
      <c r="K4" s="4" t="s">
        <v>56</v>
      </c>
      <c r="L4" s="4"/>
      <c r="M4" s="4">
        <v>500</v>
      </c>
    </row>
    <row r="5" spans="1:17" x14ac:dyDescent="0.25">
      <c r="A5" s="4" t="s">
        <v>6</v>
      </c>
      <c r="B5" s="9">
        <v>660</v>
      </c>
      <c r="C5" s="9"/>
      <c r="D5" s="9"/>
      <c r="E5" s="9">
        <v>660</v>
      </c>
      <c r="F5" s="3"/>
      <c r="G5" s="3"/>
      <c r="H5" s="3"/>
      <c r="I5" s="3"/>
      <c r="K5" s="14" t="s">
        <v>107</v>
      </c>
      <c r="L5" s="14"/>
      <c r="M5" s="14">
        <f xml:space="preserve"> ((L2 * L3) + (M2*M4)) / (L3+M4)</f>
        <v>5</v>
      </c>
    </row>
    <row r="6" spans="1:17" x14ac:dyDescent="0.25">
      <c r="A6" s="4" t="s">
        <v>7</v>
      </c>
      <c r="B6" s="9">
        <v>750</v>
      </c>
      <c r="C6" s="9"/>
      <c r="D6" s="9">
        <v>750</v>
      </c>
      <c r="E6" s="9"/>
      <c r="F6" s="3"/>
      <c r="G6" s="3"/>
      <c r="H6" s="3"/>
      <c r="I6" s="3"/>
      <c r="K6" s="4" t="s">
        <v>71</v>
      </c>
      <c r="L6" s="4"/>
      <c r="M6" s="4"/>
      <c r="N6" s="6" t="s">
        <v>63</v>
      </c>
      <c r="O6" s="6" t="s">
        <v>64</v>
      </c>
      <c r="P6" s="6" t="s">
        <v>60</v>
      </c>
      <c r="Q6" s="6" t="s">
        <v>61</v>
      </c>
    </row>
    <row r="7" spans="1:17" x14ac:dyDescent="0.25">
      <c r="A7" s="4" t="s">
        <v>8</v>
      </c>
      <c r="B7" s="3">
        <v>3625</v>
      </c>
      <c r="C7" s="3"/>
      <c r="D7" s="3">
        <v>1150</v>
      </c>
      <c r="E7" s="3"/>
      <c r="F7" s="3">
        <v>1225</v>
      </c>
      <c r="G7" s="3">
        <v>625</v>
      </c>
      <c r="H7" s="3"/>
      <c r="I7" s="3">
        <v>625</v>
      </c>
      <c r="K7" s="4" t="s">
        <v>57</v>
      </c>
      <c r="L7" s="4"/>
      <c r="M7" s="4"/>
      <c r="N7" s="4">
        <v>230</v>
      </c>
      <c r="O7" s="4">
        <v>245</v>
      </c>
      <c r="P7" s="4">
        <v>125</v>
      </c>
      <c r="Q7" s="4">
        <v>125</v>
      </c>
    </row>
    <row r="8" spans="1:17" x14ac:dyDescent="0.25">
      <c r="A8" s="4" t="s">
        <v>9</v>
      </c>
      <c r="B8" s="3">
        <v>670</v>
      </c>
      <c r="C8" s="3">
        <v>120</v>
      </c>
      <c r="D8" s="3"/>
      <c r="E8" s="3">
        <v>300</v>
      </c>
      <c r="F8" s="3"/>
      <c r="G8" s="3"/>
      <c r="H8" s="3">
        <v>250</v>
      </c>
      <c r="I8" s="3"/>
      <c r="K8" s="3" t="s">
        <v>79</v>
      </c>
      <c r="L8" s="4" t="s">
        <v>80</v>
      </c>
      <c r="M8" s="4"/>
      <c r="N8" s="19">
        <f>M5*N7</f>
        <v>1150</v>
      </c>
      <c r="O8" s="19">
        <f>M5*O7</f>
        <v>1225</v>
      </c>
      <c r="P8" s="19">
        <f>M5*P7</f>
        <v>625</v>
      </c>
      <c r="Q8" s="19">
        <f>M5*Q7</f>
        <v>625</v>
      </c>
    </row>
    <row r="9" spans="1:17" x14ac:dyDescent="0.25">
      <c r="A9" s="4" t="s">
        <v>10</v>
      </c>
      <c r="B9" s="3">
        <v>225</v>
      </c>
      <c r="C9" s="3"/>
      <c r="D9" s="3"/>
      <c r="E9" s="3"/>
      <c r="F9" s="3"/>
      <c r="G9" s="3"/>
      <c r="H9" s="3">
        <v>100</v>
      </c>
      <c r="I9" s="3">
        <v>125</v>
      </c>
      <c r="K9" s="3" t="s">
        <v>81</v>
      </c>
      <c r="L9" s="4"/>
      <c r="M9" s="4">
        <f>(L3+M4)-N7-O7-P7-Q7</f>
        <v>275</v>
      </c>
    </row>
    <row r="10" spans="1:17" x14ac:dyDescent="0.25">
      <c r="A10" s="4" t="s">
        <v>11</v>
      </c>
      <c r="B10" s="3">
        <v>4675</v>
      </c>
      <c r="C10" s="3">
        <v>495</v>
      </c>
      <c r="D10" s="3">
        <v>687.5</v>
      </c>
      <c r="E10" s="3">
        <v>1292.5</v>
      </c>
      <c r="F10" s="3">
        <v>770</v>
      </c>
      <c r="G10" s="3">
        <v>550</v>
      </c>
      <c r="H10" s="3">
        <v>550</v>
      </c>
      <c r="I10" s="3">
        <v>330</v>
      </c>
      <c r="K10" s="17" t="s">
        <v>82</v>
      </c>
      <c r="L10" s="4"/>
      <c r="M10" s="19">
        <f xml:space="preserve"> M9*M5</f>
        <v>1375</v>
      </c>
    </row>
    <row r="11" spans="1:17" x14ac:dyDescent="0.25">
      <c r="A11" s="4" t="s">
        <v>12</v>
      </c>
      <c r="B11" s="3">
        <v>2237.5</v>
      </c>
      <c r="C11" s="3">
        <v>240</v>
      </c>
      <c r="D11" s="3">
        <v>337.5</v>
      </c>
      <c r="E11" s="3">
        <v>600</v>
      </c>
      <c r="F11" s="3">
        <v>360</v>
      </c>
      <c r="G11" s="3">
        <v>300</v>
      </c>
      <c r="H11" s="3">
        <v>250</v>
      </c>
      <c r="I11" s="3">
        <v>150</v>
      </c>
    </row>
    <row r="12" spans="1:17" x14ac:dyDescent="0.25">
      <c r="A12" s="4" t="s">
        <v>13</v>
      </c>
      <c r="B12" s="3">
        <f>SUM(B3:B11)</f>
        <v>15192.5</v>
      </c>
      <c r="C12" s="3">
        <f>SUM(C3:C11)</f>
        <v>2255</v>
      </c>
      <c r="D12" s="3">
        <f>SUM(D4:D11)</f>
        <v>3875</v>
      </c>
      <c r="E12" s="3">
        <f>SUM(E5:E11)</f>
        <v>2852.5</v>
      </c>
      <c r="F12" s="3">
        <f>SUM(F7:F11)</f>
        <v>2355</v>
      </c>
      <c r="G12" s="3">
        <f>SUM(G7:G11)</f>
        <v>1475</v>
      </c>
      <c r="H12" s="3">
        <f>SUM(H8:H11)</f>
        <v>1150</v>
      </c>
      <c r="I12" s="3">
        <f>SUM(I7:I11)</f>
        <v>1230</v>
      </c>
      <c r="K12" s="4" t="s">
        <v>62</v>
      </c>
      <c r="L12" s="19">
        <v>1</v>
      </c>
      <c r="M12" s="4"/>
    </row>
    <row r="13" spans="1:17" x14ac:dyDescent="0.25">
      <c r="A13" s="4" t="s">
        <v>113</v>
      </c>
      <c r="B13" s="3"/>
      <c r="C13" s="3"/>
      <c r="D13" s="3"/>
      <c r="E13" s="3"/>
      <c r="F13" s="3"/>
      <c r="G13" s="3">
        <v>40</v>
      </c>
      <c r="H13" s="3"/>
      <c r="I13" s="3"/>
      <c r="K13" s="3" t="s">
        <v>55</v>
      </c>
      <c r="L13" s="19">
        <v>1000</v>
      </c>
      <c r="M13" s="4"/>
    </row>
    <row r="14" spans="1:17" x14ac:dyDescent="0.25">
      <c r="A14" s="4" t="s">
        <v>14</v>
      </c>
      <c r="B14" s="3"/>
      <c r="C14" s="3">
        <f>SUM(C12:C13)</f>
        <v>2255</v>
      </c>
      <c r="D14" s="3">
        <f>SUM(D12:D13)</f>
        <v>3875</v>
      </c>
      <c r="E14" s="3">
        <f>SUM(E12:E13)</f>
        <v>2852.5</v>
      </c>
      <c r="F14" s="3">
        <f>SUM(F12:F13)</f>
        <v>2355</v>
      </c>
      <c r="G14" s="3">
        <v>1435</v>
      </c>
      <c r="H14" s="3">
        <f>SUM(H12:H13)</f>
        <v>1150</v>
      </c>
      <c r="I14" s="3">
        <f>SUM(I12:I13)</f>
        <v>1230</v>
      </c>
      <c r="K14" s="4" t="s">
        <v>56</v>
      </c>
      <c r="L14" s="19"/>
      <c r="M14" s="4">
        <v>0</v>
      </c>
    </row>
    <row r="15" spans="1:17" x14ac:dyDescent="0.25">
      <c r="A15" s="4" t="s">
        <v>15</v>
      </c>
      <c r="B15" s="3"/>
      <c r="C15" s="3">
        <v>6400</v>
      </c>
      <c r="D15" s="3">
        <v>7200</v>
      </c>
      <c r="E15" s="3">
        <v>10500</v>
      </c>
      <c r="F15" s="3"/>
      <c r="G15" s="3">
        <v>5000</v>
      </c>
      <c r="H15" s="3"/>
      <c r="I15" s="3"/>
      <c r="K15" s="14" t="s">
        <v>108</v>
      </c>
      <c r="L15" s="20">
        <v>1</v>
      </c>
      <c r="M15" s="14"/>
    </row>
    <row r="16" spans="1:17" x14ac:dyDescent="0.25">
      <c r="A16" s="4" t="s">
        <v>16</v>
      </c>
      <c r="B16" s="3"/>
      <c r="C16" s="3">
        <v>4145</v>
      </c>
      <c r="D16" s="3">
        <v>3325</v>
      </c>
      <c r="E16" s="3">
        <v>7647.5</v>
      </c>
      <c r="F16" s="3"/>
      <c r="G16" s="3">
        <v>3565</v>
      </c>
      <c r="H16" s="3"/>
      <c r="I16" s="3"/>
      <c r="K16" s="4" t="str">
        <f>$K$6</f>
        <v>OF que consumen</v>
      </c>
      <c r="L16" s="19"/>
      <c r="M16" s="4"/>
      <c r="N16" s="6" t="s">
        <v>58</v>
      </c>
      <c r="O16" s="6" t="s">
        <v>59</v>
      </c>
      <c r="P16" s="6" t="s">
        <v>65</v>
      </c>
      <c r="Q16" s="4" t="s">
        <v>87</v>
      </c>
    </row>
    <row r="17" spans="1:17" x14ac:dyDescent="0.25">
      <c r="A17" s="4" t="s">
        <v>73</v>
      </c>
      <c r="B17" s="3"/>
      <c r="C17" s="3">
        <f t="shared" ref="C17:I17" si="0">IF(ABS(C52)&gt;C55, -C55,C52)</f>
        <v>-6</v>
      </c>
      <c r="D17" s="3">
        <f t="shared" si="0"/>
        <v>-12.5</v>
      </c>
      <c r="E17" s="3">
        <f t="shared" si="0"/>
        <v>11</v>
      </c>
      <c r="F17" s="3">
        <f t="shared" si="0"/>
        <v>4</v>
      </c>
      <c r="G17" s="3">
        <f t="shared" si="0"/>
        <v>-30</v>
      </c>
      <c r="H17" s="3">
        <f t="shared" si="0"/>
        <v>10</v>
      </c>
      <c r="I17" s="3">
        <f t="shared" si="0"/>
        <v>6</v>
      </c>
      <c r="K17" s="4" t="s">
        <v>57</v>
      </c>
      <c r="L17" s="19"/>
      <c r="M17" s="4"/>
      <c r="N17" s="4">
        <v>120</v>
      </c>
      <c r="O17" s="4">
        <v>300</v>
      </c>
      <c r="P17" s="4">
        <v>250</v>
      </c>
      <c r="Q17" s="4">
        <f>SUM(N17:P17)</f>
        <v>670</v>
      </c>
    </row>
    <row r="18" spans="1:17" x14ac:dyDescent="0.25">
      <c r="A18" s="4" t="s">
        <v>51</v>
      </c>
      <c r="B18" s="3"/>
      <c r="C18" s="3" t="s">
        <v>37</v>
      </c>
      <c r="D18" s="3" t="s">
        <v>37</v>
      </c>
      <c r="E18" s="3" t="s">
        <v>38</v>
      </c>
      <c r="F18" s="3" t="s">
        <v>38</v>
      </c>
      <c r="G18" s="3" t="s">
        <v>39</v>
      </c>
      <c r="H18" s="3" t="s">
        <v>38</v>
      </c>
      <c r="I18" s="3" t="s">
        <v>38</v>
      </c>
      <c r="K18" s="3" t="s">
        <v>79</v>
      </c>
      <c r="L18" s="19" t="s">
        <v>85</v>
      </c>
      <c r="M18" s="4"/>
      <c r="N18" s="19">
        <f>L15*N17</f>
        <v>120</v>
      </c>
      <c r="O18" s="19">
        <f>L15*O17</f>
        <v>300</v>
      </c>
      <c r="P18" s="19">
        <f>L15*P17</f>
        <v>250</v>
      </c>
      <c r="Q18" s="19">
        <f>SUM(N18:P18)</f>
        <v>670</v>
      </c>
    </row>
    <row r="19" spans="1:17" x14ac:dyDescent="0.25">
      <c r="A19" s="4" t="s">
        <v>52</v>
      </c>
      <c r="B19" s="4"/>
      <c r="C19" s="3">
        <f>C14+C17</f>
        <v>2249</v>
      </c>
      <c r="D19" s="3">
        <f t="shared" ref="D19:I19" si="1">D14+D17</f>
        <v>3862.5</v>
      </c>
      <c r="E19" s="3">
        <f t="shared" si="1"/>
        <v>2863.5</v>
      </c>
      <c r="F19" s="3">
        <f t="shared" si="1"/>
        <v>2359</v>
      </c>
      <c r="G19" s="3">
        <f>G14+G17</f>
        <v>1405</v>
      </c>
      <c r="H19" s="3">
        <f t="shared" si="1"/>
        <v>1160</v>
      </c>
      <c r="I19" s="3">
        <f t="shared" si="1"/>
        <v>1236</v>
      </c>
      <c r="J19" s="2"/>
      <c r="K19" s="3" t="s">
        <v>86</v>
      </c>
      <c r="L19" s="19"/>
      <c r="M19" s="19">
        <f>L13 +M14-N17-O17-P17</f>
        <v>330</v>
      </c>
    </row>
    <row r="20" spans="1:17" x14ac:dyDescent="0.25">
      <c r="A20" s="4" t="s">
        <v>53</v>
      </c>
      <c r="B20" s="4"/>
      <c r="C20" s="3">
        <f t="shared" ref="C20:E20" si="2">IF(C15=0," ",C15-C19)</f>
        <v>4151</v>
      </c>
      <c r="D20" s="3">
        <f t="shared" si="2"/>
        <v>3337.5</v>
      </c>
      <c r="E20" s="3">
        <f t="shared" si="2"/>
        <v>7636.5</v>
      </c>
      <c r="F20" s="3" t="str">
        <f>IF(F15=0," ",F15-F19)</f>
        <v xml:space="preserve"> </v>
      </c>
      <c r="G20" s="3">
        <f t="shared" ref="G20:I20" si="3">IF(G15=0," ",G15-G19)</f>
        <v>3595</v>
      </c>
      <c r="H20" s="3" t="str">
        <f t="shared" si="3"/>
        <v xml:space="preserve"> </v>
      </c>
      <c r="I20" s="3" t="str">
        <f t="shared" si="3"/>
        <v xml:space="preserve"> </v>
      </c>
      <c r="J20" s="16">
        <f>SUM(B20:I20)</f>
        <v>18720</v>
      </c>
      <c r="K20" s="17" t="s">
        <v>88</v>
      </c>
      <c r="L20" s="19"/>
      <c r="M20" s="4">
        <f xml:space="preserve"> L15 * M19</f>
        <v>330</v>
      </c>
    </row>
    <row r="21" spans="1:1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15" t="s">
        <v>66</v>
      </c>
      <c r="L22" s="4">
        <v>2.2000000000000002</v>
      </c>
      <c r="M22" s="4">
        <v>2.3199999999999998</v>
      </c>
    </row>
    <row r="23" spans="1:17" x14ac:dyDescent="0.25">
      <c r="A23" s="29" t="s">
        <v>117</v>
      </c>
      <c r="B23" s="2"/>
      <c r="C23" s="2"/>
      <c r="D23" s="2"/>
      <c r="E23" s="2"/>
      <c r="F23" s="2"/>
      <c r="G23" s="2"/>
      <c r="H23" s="2"/>
      <c r="I23" s="2"/>
      <c r="J23" s="2"/>
      <c r="K23" s="4" t="s">
        <v>67</v>
      </c>
      <c r="L23" s="4">
        <v>500</v>
      </c>
      <c r="M23" s="4"/>
    </row>
    <row r="24" spans="1:17" x14ac:dyDescent="0.25">
      <c r="A24" s="27" t="s">
        <v>0</v>
      </c>
      <c r="B24" s="28" t="s">
        <v>115</v>
      </c>
      <c r="C24" s="28" t="s">
        <v>110</v>
      </c>
      <c r="D24" s="28" t="s">
        <v>2</v>
      </c>
      <c r="E24" s="28" t="s">
        <v>3</v>
      </c>
      <c r="F24" s="28" t="s">
        <v>4</v>
      </c>
      <c r="G24" s="28" t="s">
        <v>5</v>
      </c>
      <c r="H24" s="28" t="s">
        <v>18</v>
      </c>
      <c r="I24" s="28" t="s">
        <v>19</v>
      </c>
      <c r="J24" s="30" t="s">
        <v>114</v>
      </c>
      <c r="K24" s="4" t="s">
        <v>68</v>
      </c>
      <c r="L24" s="4"/>
      <c r="M24" s="4">
        <v>500</v>
      </c>
    </row>
    <row r="25" spans="1:17" x14ac:dyDescent="0.25">
      <c r="A25" s="4" t="s">
        <v>111</v>
      </c>
      <c r="B25" s="4"/>
      <c r="C25" s="4">
        <v>90</v>
      </c>
      <c r="D25" s="4">
        <v>125</v>
      </c>
      <c r="E25" s="4">
        <v>235</v>
      </c>
      <c r="F25" s="4">
        <v>140</v>
      </c>
      <c r="G25" s="4">
        <v>100</v>
      </c>
      <c r="H25" s="4">
        <v>100</v>
      </c>
      <c r="I25" s="4">
        <v>60</v>
      </c>
      <c r="J25" s="4">
        <f>SUM(B25:I25)</f>
        <v>850</v>
      </c>
      <c r="K25" s="14" t="s">
        <v>109</v>
      </c>
      <c r="L25" s="14">
        <v>2.2000000000000002</v>
      </c>
      <c r="M25" s="14"/>
    </row>
    <row r="26" spans="1:17" x14ac:dyDescent="0.25">
      <c r="A26" s="4" t="s">
        <v>116</v>
      </c>
      <c r="B26" s="4">
        <v>5.5</v>
      </c>
      <c r="C26" s="4">
        <f>C25*$B$26</f>
        <v>495</v>
      </c>
      <c r="D26" s="4">
        <f t="shared" ref="D26:I26" si="4">D25*$B$26</f>
        <v>687.5</v>
      </c>
      <c r="E26" s="4">
        <f t="shared" si="4"/>
        <v>1292.5</v>
      </c>
      <c r="F26" s="4">
        <f t="shared" si="4"/>
        <v>770</v>
      </c>
      <c r="G26" s="4">
        <f t="shared" si="4"/>
        <v>550</v>
      </c>
      <c r="H26" s="4">
        <f t="shared" si="4"/>
        <v>550</v>
      </c>
      <c r="I26" s="4">
        <f t="shared" si="4"/>
        <v>330</v>
      </c>
      <c r="J26" s="4">
        <f>SUM(B26:I26)</f>
        <v>4680.5</v>
      </c>
      <c r="K26" s="4" t="str">
        <f>$K$6</f>
        <v>OF que consumen</v>
      </c>
      <c r="L26" s="4"/>
      <c r="M26" s="4"/>
      <c r="N26" s="4" t="s">
        <v>59</v>
      </c>
      <c r="O26" s="4"/>
      <c r="P26" s="4"/>
      <c r="Q26" s="4"/>
    </row>
    <row r="27" spans="1:17" x14ac:dyDescent="0.25">
      <c r="K27" s="4" t="s">
        <v>69</v>
      </c>
      <c r="L27" s="4">
        <v>300</v>
      </c>
      <c r="M27" s="4"/>
      <c r="N27" s="4">
        <v>300</v>
      </c>
      <c r="O27" s="4"/>
      <c r="P27" s="4"/>
      <c r="Q27" s="4"/>
    </row>
    <row r="28" spans="1:17" ht="15.75" thickBot="1" x14ac:dyDescent="0.3">
      <c r="A28" s="29" t="s">
        <v>120</v>
      </c>
      <c r="K28" s="3" t="s">
        <v>72</v>
      </c>
      <c r="L28" s="4"/>
      <c r="M28" s="4"/>
      <c r="N28" s="4">
        <v>660</v>
      </c>
      <c r="O28" s="4"/>
      <c r="P28" s="4"/>
      <c r="Q28" s="4"/>
    </row>
    <row r="29" spans="1:17" ht="15.75" thickBot="1" x14ac:dyDescent="0.3">
      <c r="A29" s="31"/>
      <c r="B29" s="7" t="s">
        <v>1</v>
      </c>
      <c r="C29" s="7" t="s">
        <v>33</v>
      </c>
      <c r="D29" s="7" t="s">
        <v>34</v>
      </c>
      <c r="E29" s="7" t="s">
        <v>35</v>
      </c>
      <c r="F29" s="21" t="s">
        <v>44</v>
      </c>
      <c r="G29" s="25" t="s">
        <v>89</v>
      </c>
      <c r="H29" s="2"/>
      <c r="I29" s="2"/>
      <c r="J29" s="2"/>
      <c r="K29" s="3" t="s">
        <v>74</v>
      </c>
      <c r="L29" s="4">
        <v>200</v>
      </c>
      <c r="M29" s="4">
        <v>500</v>
      </c>
    </row>
    <row r="30" spans="1:17" x14ac:dyDescent="0.25">
      <c r="A30" s="5" t="s">
        <v>20</v>
      </c>
      <c r="B30" s="5">
        <v>57</v>
      </c>
      <c r="C30" s="5"/>
      <c r="D30" s="5">
        <v>57</v>
      </c>
      <c r="E30" s="5"/>
      <c r="F30" s="22"/>
      <c r="G30" s="5"/>
      <c r="H30" s="2"/>
      <c r="I30" s="2"/>
      <c r="J30" s="2"/>
      <c r="K30" s="17" t="s">
        <v>75</v>
      </c>
      <c r="L30" s="4">
        <v>440</v>
      </c>
      <c r="M30" s="19">
        <v>1160</v>
      </c>
    </row>
    <row r="31" spans="1:17" x14ac:dyDescent="0.25">
      <c r="A31" s="3" t="s">
        <v>21</v>
      </c>
      <c r="B31" s="3">
        <v>250</v>
      </c>
      <c r="C31" s="3">
        <v>25</v>
      </c>
      <c r="D31" s="3">
        <v>175</v>
      </c>
      <c r="E31" s="3">
        <v>50</v>
      </c>
      <c r="F31" s="23"/>
      <c r="G31" s="3"/>
      <c r="H31" s="2"/>
      <c r="I31" s="2"/>
      <c r="J31" s="2"/>
    </row>
    <row r="32" spans="1:17" x14ac:dyDescent="0.25">
      <c r="A32" s="3" t="s">
        <v>22</v>
      </c>
      <c r="B32" s="3">
        <v>120</v>
      </c>
      <c r="C32" s="3">
        <v>30</v>
      </c>
      <c r="D32" s="3">
        <v>60</v>
      </c>
      <c r="E32" s="3">
        <v>30</v>
      </c>
      <c r="F32" s="23"/>
      <c r="G32" s="3"/>
      <c r="H32" s="2"/>
      <c r="I32" s="2"/>
      <c r="J32" s="2"/>
      <c r="K32" s="15" t="s">
        <v>70</v>
      </c>
      <c r="L32" s="4">
        <v>5</v>
      </c>
      <c r="M32" s="4">
        <v>4.944</v>
      </c>
    </row>
    <row r="33" spans="1:17" x14ac:dyDescent="0.25">
      <c r="A33" s="3" t="s">
        <v>23</v>
      </c>
      <c r="B33" s="3">
        <v>35</v>
      </c>
      <c r="C33" s="3"/>
      <c r="D33" s="3"/>
      <c r="E33" s="3">
        <v>35</v>
      </c>
      <c r="F33" s="23"/>
      <c r="G33" s="3"/>
      <c r="H33" s="2"/>
      <c r="I33" s="2"/>
      <c r="J33" s="2"/>
      <c r="K33" s="4" t="s">
        <v>67</v>
      </c>
      <c r="L33" s="4">
        <v>300</v>
      </c>
      <c r="M33" s="4"/>
    </row>
    <row r="34" spans="1:17" x14ac:dyDescent="0.25">
      <c r="A34" s="3" t="s">
        <v>24</v>
      </c>
      <c r="B34" s="3">
        <v>100</v>
      </c>
      <c r="C34" s="3"/>
      <c r="D34" s="3">
        <v>75</v>
      </c>
      <c r="E34" s="3">
        <v>25</v>
      </c>
      <c r="F34" s="23"/>
      <c r="G34" s="3"/>
      <c r="H34" s="2"/>
      <c r="I34" s="2"/>
      <c r="J34" s="2"/>
      <c r="K34" s="4" t="s">
        <v>68</v>
      </c>
      <c r="L34" s="4"/>
      <c r="M34" s="4">
        <v>250</v>
      </c>
    </row>
    <row r="35" spans="1:17" x14ac:dyDescent="0.25">
      <c r="A35" s="3" t="s">
        <v>25</v>
      </c>
      <c r="B35" s="3">
        <v>85</v>
      </c>
      <c r="C35" s="3"/>
      <c r="D35" s="3"/>
      <c r="E35" s="3">
        <v>85</v>
      </c>
      <c r="F35" s="23"/>
      <c r="G35" s="3"/>
      <c r="H35" s="2"/>
      <c r="I35" s="2"/>
      <c r="J35" s="2"/>
      <c r="K35" s="14" t="s">
        <v>109</v>
      </c>
      <c r="L35" s="14">
        <v>5</v>
      </c>
      <c r="M35" s="14"/>
    </row>
    <row r="36" spans="1:17" x14ac:dyDescent="0.25">
      <c r="A36" s="3" t="s">
        <v>112</v>
      </c>
      <c r="B36" s="3">
        <v>6000</v>
      </c>
      <c r="C36" s="3">
        <v>600</v>
      </c>
      <c r="D36" s="3">
        <v>1500</v>
      </c>
      <c r="E36" s="3">
        <v>3900</v>
      </c>
      <c r="F36" s="23"/>
      <c r="G36" s="3"/>
      <c r="H36" s="2"/>
      <c r="I36" s="2"/>
      <c r="J36" s="2"/>
      <c r="K36" s="4" t="str">
        <f>$K$6</f>
        <v>OF que consumen</v>
      </c>
      <c r="L36" s="4"/>
      <c r="M36" s="4"/>
      <c r="N36" s="4" t="s">
        <v>63</v>
      </c>
      <c r="O36" s="4"/>
      <c r="P36" s="4"/>
      <c r="Q36" s="4"/>
    </row>
    <row r="37" spans="1:17" x14ac:dyDescent="0.25">
      <c r="A37" s="3" t="s">
        <v>26</v>
      </c>
      <c r="B37" s="3">
        <v>150</v>
      </c>
      <c r="C37" s="3"/>
      <c r="D37" s="3"/>
      <c r="E37" s="4"/>
      <c r="F37" s="23">
        <v>150</v>
      </c>
      <c r="G37" s="3"/>
      <c r="H37" s="2"/>
      <c r="I37" s="2"/>
      <c r="J37" s="2"/>
      <c r="K37" s="4" t="s">
        <v>69</v>
      </c>
      <c r="L37" s="4">
        <v>150</v>
      </c>
      <c r="M37" s="4"/>
      <c r="N37" s="4">
        <v>150</v>
      </c>
      <c r="O37" s="4"/>
      <c r="P37" s="4"/>
      <c r="Q37" s="4"/>
    </row>
    <row r="38" spans="1:17" x14ac:dyDescent="0.25">
      <c r="A38" s="3" t="s">
        <v>27</v>
      </c>
      <c r="B38" s="3">
        <v>110</v>
      </c>
      <c r="C38" s="3">
        <v>33</v>
      </c>
      <c r="D38" s="3">
        <v>66</v>
      </c>
      <c r="E38" s="3">
        <v>11</v>
      </c>
      <c r="F38" s="23"/>
      <c r="G38" s="3"/>
      <c r="H38" s="2"/>
      <c r="I38" s="2"/>
      <c r="J38" s="2"/>
      <c r="K38" s="3" t="s">
        <v>72</v>
      </c>
      <c r="L38" s="4">
        <v>750</v>
      </c>
      <c r="M38" s="4"/>
      <c r="N38" s="4">
        <v>750</v>
      </c>
      <c r="O38" s="4"/>
      <c r="P38" s="4"/>
      <c r="Q38" s="4"/>
    </row>
    <row r="39" spans="1:17" x14ac:dyDescent="0.25">
      <c r="A39" s="3" t="s">
        <v>30</v>
      </c>
      <c r="B39" s="3">
        <v>85</v>
      </c>
      <c r="C39" s="3"/>
      <c r="D39" s="3"/>
      <c r="E39" s="3">
        <v>85</v>
      </c>
      <c r="F39" s="23"/>
      <c r="G39" s="3"/>
      <c r="H39" s="2"/>
      <c r="I39" s="2"/>
      <c r="J39" s="2"/>
      <c r="K39" s="3" t="s">
        <v>74</v>
      </c>
      <c r="L39" s="4">
        <v>150</v>
      </c>
      <c r="M39" s="4">
        <v>250</v>
      </c>
    </row>
    <row r="40" spans="1:17" x14ac:dyDescent="0.25">
      <c r="A40" s="3" t="s">
        <v>28</v>
      </c>
      <c r="B40" s="3">
        <v>280</v>
      </c>
      <c r="C40" s="3">
        <v>28</v>
      </c>
      <c r="D40" s="3">
        <v>252</v>
      </c>
      <c r="E40" s="3"/>
      <c r="F40" s="23"/>
      <c r="G40" s="3"/>
      <c r="H40" s="2"/>
      <c r="I40" s="2"/>
      <c r="J40" s="2"/>
      <c r="K40" s="17" t="s">
        <v>75</v>
      </c>
      <c r="L40" s="4">
        <v>750</v>
      </c>
      <c r="M40" s="19">
        <v>1236</v>
      </c>
    </row>
    <row r="41" spans="1:17" x14ac:dyDescent="0.25">
      <c r="A41" s="3" t="s">
        <v>29</v>
      </c>
      <c r="B41" s="3">
        <v>15</v>
      </c>
      <c r="C41" s="3"/>
      <c r="D41" s="3"/>
      <c r="E41" s="3">
        <v>15</v>
      </c>
      <c r="F41" s="4"/>
      <c r="G41" s="4"/>
      <c r="H41" s="2"/>
      <c r="I41" s="2"/>
      <c r="J41" s="2"/>
    </row>
    <row r="42" spans="1:17" x14ac:dyDescent="0.25">
      <c r="A42" s="3" t="s">
        <v>31</v>
      </c>
      <c r="B42" s="3">
        <v>240</v>
      </c>
      <c r="C42" s="3">
        <v>24</v>
      </c>
      <c r="D42" s="3"/>
      <c r="E42" s="3">
        <v>216</v>
      </c>
      <c r="F42" s="23"/>
      <c r="G42" s="3"/>
      <c r="H42" s="2"/>
      <c r="I42" s="2"/>
      <c r="J42" s="2"/>
      <c r="K42" s="4" t="s">
        <v>100</v>
      </c>
      <c r="L42" s="4">
        <v>2</v>
      </c>
      <c r="M42" s="4"/>
    </row>
    <row r="43" spans="1:17" x14ac:dyDescent="0.25">
      <c r="A43" s="3" t="s">
        <v>32</v>
      </c>
      <c r="B43" s="3">
        <v>25</v>
      </c>
      <c r="C43" s="3"/>
      <c r="D43" s="3">
        <v>25</v>
      </c>
      <c r="E43" s="3"/>
      <c r="F43" s="23"/>
      <c r="G43" s="3"/>
      <c r="H43" s="2"/>
      <c r="I43" s="2"/>
      <c r="J43" s="2"/>
      <c r="K43" s="3" t="s">
        <v>55</v>
      </c>
      <c r="L43" s="4">
        <v>600</v>
      </c>
      <c r="M43" s="4"/>
    </row>
    <row r="44" spans="1:17" x14ac:dyDescent="0.25">
      <c r="A44" s="4" t="s">
        <v>49</v>
      </c>
      <c r="B44" s="4">
        <v>50</v>
      </c>
      <c r="C44" s="4"/>
      <c r="D44" s="4"/>
      <c r="E44" s="4">
        <v>50</v>
      </c>
      <c r="F44" s="24"/>
      <c r="G44" s="3"/>
      <c r="H44" s="2"/>
      <c r="I44" s="2"/>
      <c r="J44" s="2"/>
      <c r="K44" s="4" t="s">
        <v>56</v>
      </c>
      <c r="L44" s="4"/>
      <c r="M44" s="4">
        <v>0</v>
      </c>
    </row>
    <row r="45" spans="1:17" x14ac:dyDescent="0.25">
      <c r="A45" s="4" t="s">
        <v>90</v>
      </c>
      <c r="B45" s="4">
        <v>131</v>
      </c>
      <c r="C45" s="4"/>
      <c r="D45" s="4"/>
      <c r="E45" s="4"/>
      <c r="F45" s="4"/>
      <c r="G45" s="4">
        <v>131</v>
      </c>
      <c r="H45" s="2"/>
      <c r="I45" s="2"/>
      <c r="J45" s="2"/>
      <c r="K45" s="14" t="s">
        <v>108</v>
      </c>
      <c r="L45" s="14">
        <v>2</v>
      </c>
      <c r="M45" s="14"/>
    </row>
    <row r="46" spans="1:17" x14ac:dyDescent="0.25">
      <c r="A46" s="3" t="s">
        <v>50</v>
      </c>
      <c r="B46" s="3">
        <f>SUM(B30:B45)</f>
        <v>7733</v>
      </c>
      <c r="C46" s="3">
        <f>SUM(C31:C43)</f>
        <v>740</v>
      </c>
      <c r="D46" s="3">
        <f>SUM(D30:D43)</f>
        <v>2210</v>
      </c>
      <c r="E46" s="3">
        <f>SUM(E31:E44)</f>
        <v>4502</v>
      </c>
      <c r="F46" s="23">
        <f>SUM(F35:F43)</f>
        <v>150</v>
      </c>
      <c r="G46" s="3">
        <f>SUM(G45)</f>
        <v>131</v>
      </c>
      <c r="K46" s="4" t="str">
        <f>$K$6</f>
        <v>OF que consumen</v>
      </c>
      <c r="L46" s="4"/>
      <c r="M46" s="4"/>
      <c r="N46" s="6" t="s">
        <v>65</v>
      </c>
      <c r="O46" s="6" t="s">
        <v>61</v>
      </c>
      <c r="P46" s="4" t="s">
        <v>87</v>
      </c>
    </row>
    <row r="47" spans="1:17" x14ac:dyDescent="0.25">
      <c r="J47" s="2"/>
      <c r="K47" s="4" t="s">
        <v>57</v>
      </c>
      <c r="L47" s="4">
        <v>112.5</v>
      </c>
      <c r="M47" s="4"/>
      <c r="N47" s="4" t="s">
        <v>101</v>
      </c>
      <c r="O47" s="4" t="s">
        <v>102</v>
      </c>
      <c r="P47" s="4">
        <v>112.5</v>
      </c>
    </row>
    <row r="48" spans="1:17" x14ac:dyDescent="0.25">
      <c r="A48" s="32" t="s">
        <v>121</v>
      </c>
      <c r="J48" s="2"/>
      <c r="K48" s="3" t="s">
        <v>72</v>
      </c>
      <c r="L48" s="4">
        <f>L42*L47</f>
        <v>225</v>
      </c>
      <c r="M48" s="18"/>
      <c r="N48" s="4" t="s">
        <v>103</v>
      </c>
      <c r="O48" s="4" t="s">
        <v>104</v>
      </c>
      <c r="P48" s="4">
        <v>225</v>
      </c>
    </row>
    <row r="49" spans="1:20" x14ac:dyDescent="0.25">
      <c r="A49" s="3" t="str">
        <f>A2</f>
        <v>Conceptos</v>
      </c>
      <c r="B49" s="8" t="str">
        <f>B2</f>
        <v>Total</v>
      </c>
      <c r="C49" s="8" t="str">
        <f>C2</f>
        <v xml:space="preserve">C-432 </v>
      </c>
      <c r="D49" s="8" t="str">
        <f>D2</f>
        <v>D-360</v>
      </c>
      <c r="E49" s="8" t="str">
        <f>E2</f>
        <v>C-433</v>
      </c>
      <c r="F49" s="8" t="str">
        <f>F2</f>
        <v>D-361</v>
      </c>
      <c r="G49" s="8" t="str">
        <f>G2</f>
        <v>Conteras</v>
      </c>
      <c r="H49" s="8" t="str">
        <f>H2</f>
        <v>H1 300+200</v>
      </c>
      <c r="I49" s="8" t="str">
        <f>I2</f>
        <v>H2 150+100</v>
      </c>
      <c r="J49" s="2"/>
      <c r="K49" s="3" t="s">
        <v>105</v>
      </c>
      <c r="L49" s="4">
        <v>487.5</v>
      </c>
      <c r="M49" s="4"/>
    </row>
    <row r="50" spans="1:20" x14ac:dyDescent="0.25">
      <c r="A50" s="3" t="str">
        <f>A11</f>
        <v>GGFp</v>
      </c>
      <c r="B50" s="3">
        <v>2237.5</v>
      </c>
      <c r="C50" s="3">
        <f>C11</f>
        <v>240</v>
      </c>
      <c r="D50" s="3">
        <f>D11</f>
        <v>337.5</v>
      </c>
      <c r="E50" s="3">
        <f>E11</f>
        <v>600</v>
      </c>
      <c r="F50" s="3">
        <f>F11</f>
        <v>360</v>
      </c>
      <c r="G50" s="3">
        <f>G11</f>
        <v>300</v>
      </c>
      <c r="H50" s="3">
        <f>H11</f>
        <v>250</v>
      </c>
      <c r="I50" s="3">
        <f>I11</f>
        <v>150</v>
      </c>
      <c r="J50" s="2"/>
      <c r="K50" s="17" t="s">
        <v>75</v>
      </c>
      <c r="L50" s="4">
        <v>975</v>
      </c>
      <c r="M50" s="4"/>
    </row>
    <row r="51" spans="1:20" x14ac:dyDescent="0.25">
      <c r="A51" s="3" t="s">
        <v>36</v>
      </c>
      <c r="B51" s="3">
        <v>2210</v>
      </c>
      <c r="C51" s="3">
        <v>234</v>
      </c>
      <c r="D51" s="3">
        <v>325</v>
      </c>
      <c r="E51" s="3">
        <v>611</v>
      </c>
      <c r="F51" s="3">
        <v>364</v>
      </c>
      <c r="G51" s="3">
        <v>260</v>
      </c>
      <c r="H51" s="3">
        <v>260</v>
      </c>
      <c r="I51" s="3">
        <v>156</v>
      </c>
      <c r="J51" s="2"/>
      <c r="K51" s="4" t="s">
        <v>91</v>
      </c>
      <c r="L51" s="4">
        <v>485</v>
      </c>
      <c r="M51" s="4"/>
    </row>
    <row r="52" spans="1:20" x14ac:dyDescent="0.25">
      <c r="A52" s="3" t="s">
        <v>17</v>
      </c>
      <c r="B52" s="3">
        <f>B51-B50</f>
        <v>-27.5</v>
      </c>
      <c r="C52" s="3">
        <f>C51-C50</f>
        <v>-6</v>
      </c>
      <c r="D52" s="3">
        <f t="shared" ref="D52:I52" si="5">D51-D50</f>
        <v>-12.5</v>
      </c>
      <c r="E52" s="3">
        <f t="shared" si="5"/>
        <v>11</v>
      </c>
      <c r="F52" s="3">
        <f t="shared" si="5"/>
        <v>4</v>
      </c>
      <c r="G52" s="3">
        <f t="shared" si="5"/>
        <v>-40</v>
      </c>
      <c r="H52" s="3">
        <f t="shared" si="5"/>
        <v>10</v>
      </c>
      <c r="I52" s="3">
        <f t="shared" si="5"/>
        <v>6</v>
      </c>
      <c r="J52" s="2"/>
      <c r="K52" s="17" t="s">
        <v>106</v>
      </c>
      <c r="L52" s="4">
        <v>2.5</v>
      </c>
      <c r="M52" s="4"/>
    </row>
    <row r="53" spans="1:20" x14ac:dyDescent="0.25">
      <c r="A53" s="3" t="s">
        <v>40</v>
      </c>
      <c r="B53" s="3" t="s">
        <v>39</v>
      </c>
      <c r="C53" s="3" t="s">
        <v>39</v>
      </c>
      <c r="D53" s="3" t="s">
        <v>39</v>
      </c>
      <c r="E53" s="3" t="s">
        <v>38</v>
      </c>
      <c r="F53" s="3" t="s">
        <v>38</v>
      </c>
      <c r="G53" s="3" t="s">
        <v>39</v>
      </c>
      <c r="H53" s="3" t="s">
        <v>38</v>
      </c>
      <c r="I53" s="3" t="s">
        <v>38</v>
      </c>
      <c r="J53" s="2"/>
      <c r="K53" s="17" t="s">
        <v>92</v>
      </c>
      <c r="L53" s="4">
        <v>5</v>
      </c>
      <c r="M53" s="4"/>
    </row>
    <row r="54" spans="1:20" x14ac:dyDescent="0.25">
      <c r="A54" s="3" t="s">
        <v>41</v>
      </c>
      <c r="B54" s="3"/>
      <c r="C54" s="3">
        <v>24</v>
      </c>
      <c r="D54" s="3">
        <v>33.75</v>
      </c>
      <c r="E54" s="3">
        <v>60</v>
      </c>
      <c r="F54" s="3">
        <v>36</v>
      </c>
      <c r="G54" s="3">
        <v>30</v>
      </c>
      <c r="H54" s="3">
        <v>25</v>
      </c>
      <c r="I54" s="3">
        <v>15</v>
      </c>
      <c r="J54" s="2"/>
    </row>
    <row r="55" spans="1:20" x14ac:dyDescent="0.25">
      <c r="A55" s="3" t="s">
        <v>42</v>
      </c>
      <c r="B55" s="3"/>
      <c r="C55" s="3">
        <v>6</v>
      </c>
      <c r="D55" s="3">
        <v>12.5</v>
      </c>
      <c r="E55" s="3">
        <v>11</v>
      </c>
      <c r="F55" s="3">
        <v>4</v>
      </c>
      <c r="G55" s="3">
        <v>30</v>
      </c>
      <c r="H55" s="3">
        <v>10</v>
      </c>
      <c r="I55" s="3">
        <v>6</v>
      </c>
    </row>
    <row r="56" spans="1:20" x14ac:dyDescent="0.25">
      <c r="A56" s="3" t="s">
        <v>43</v>
      </c>
      <c r="B56" s="3"/>
      <c r="C56" s="3"/>
      <c r="D56" s="3"/>
      <c r="E56" s="3"/>
      <c r="F56" s="3"/>
      <c r="G56" s="3">
        <v>10</v>
      </c>
      <c r="H56" s="3"/>
      <c r="I56" s="3"/>
    </row>
    <row r="58" spans="1:20" x14ac:dyDescent="0.25">
      <c r="A58" s="33" t="s">
        <v>96</v>
      </c>
    </row>
    <row r="60" spans="1:20" x14ac:dyDescent="0.25">
      <c r="A60" s="10" t="s">
        <v>97</v>
      </c>
      <c r="D60" s="2">
        <v>18720</v>
      </c>
    </row>
    <row r="61" spans="1:20" x14ac:dyDescent="0.25">
      <c r="A61" s="10" t="s">
        <v>45</v>
      </c>
      <c r="D61" s="2">
        <v>150</v>
      </c>
      <c r="K61" s="10"/>
      <c r="M61" s="12"/>
      <c r="P61" s="12"/>
      <c r="R61" s="11"/>
      <c r="S61" s="12"/>
      <c r="T61" s="1"/>
    </row>
    <row r="62" spans="1:20" x14ac:dyDescent="0.25">
      <c r="A62" t="s">
        <v>76</v>
      </c>
      <c r="D62" s="2">
        <f>D60-D61</f>
        <v>18570</v>
      </c>
      <c r="K62" s="10"/>
    </row>
    <row r="63" spans="1:20" x14ac:dyDescent="0.25">
      <c r="A63" s="10" t="s">
        <v>46</v>
      </c>
      <c r="D63" s="2">
        <v>4502</v>
      </c>
      <c r="K63" s="10"/>
      <c r="T63" s="1"/>
    </row>
    <row r="64" spans="1:20" x14ac:dyDescent="0.25">
      <c r="A64" s="10" t="s">
        <v>98</v>
      </c>
      <c r="B64" s="26">
        <v>131</v>
      </c>
      <c r="C64" s="2">
        <v>20</v>
      </c>
      <c r="D64" s="26">
        <f>B64-C64</f>
        <v>111</v>
      </c>
      <c r="K64" s="10"/>
    </row>
    <row r="65" spans="1:20" x14ac:dyDescent="0.25">
      <c r="A65" s="10" t="s">
        <v>47</v>
      </c>
      <c r="D65" s="2">
        <v>740</v>
      </c>
      <c r="K65" s="10"/>
      <c r="T65" s="11"/>
    </row>
    <row r="66" spans="1:20" x14ac:dyDescent="0.25">
      <c r="A66" s="10" t="s">
        <v>93</v>
      </c>
      <c r="B66">
        <v>87</v>
      </c>
      <c r="C66">
        <v>40</v>
      </c>
      <c r="D66" s="2">
        <v>47</v>
      </c>
      <c r="F66" t="s">
        <v>99</v>
      </c>
      <c r="K66" s="10"/>
      <c r="T66" s="1"/>
    </row>
    <row r="67" spans="1:20" x14ac:dyDescent="0.25">
      <c r="A67" s="10" t="s">
        <v>77</v>
      </c>
      <c r="C67" s="11" t="s">
        <v>78</v>
      </c>
      <c r="D67" s="2">
        <v>5</v>
      </c>
    </row>
    <row r="68" spans="1:20" x14ac:dyDescent="0.25">
      <c r="A68" s="10" t="s">
        <v>94</v>
      </c>
      <c r="D68" s="2">
        <f>D62-(D63+D64+D65)+D66-D67</f>
        <v>13259</v>
      </c>
    </row>
    <row r="69" spans="1:20" x14ac:dyDescent="0.25">
      <c r="A69" t="s">
        <v>48</v>
      </c>
      <c r="D69" s="2">
        <v>10</v>
      </c>
    </row>
    <row r="70" spans="1:20" x14ac:dyDescent="0.25">
      <c r="A70" s="10" t="s">
        <v>95</v>
      </c>
      <c r="D70" s="2">
        <f>SUM(D68:D69)</f>
        <v>13269</v>
      </c>
    </row>
  </sheetData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ATICA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 Baños</dc:creator>
  <cp:lastModifiedBy>Usuario</cp:lastModifiedBy>
  <cp:lastPrinted>2015-02-02T08:41:13Z</cp:lastPrinted>
  <dcterms:created xsi:type="dcterms:W3CDTF">2015-01-12T11:49:58Z</dcterms:created>
  <dcterms:modified xsi:type="dcterms:W3CDTF">2015-02-10T21:09:28Z</dcterms:modified>
</cp:coreProperties>
</file>