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stes\CONTAGES\LIBRO CASOS CON DIONISIO BUENDIA\CAPIT CTES CJTOS\"/>
    </mc:Choice>
  </mc:AlternateContent>
  <bookViews>
    <workbookView xWindow="240" yWindow="120" windowWidth="19410" windowHeight="7950" activeTab="1"/>
  </bookViews>
  <sheets>
    <sheet name="datos primarios" sheetId="2" r:id="rId1"/>
    <sheet name="solucion" sheetId="1" r:id="rId2"/>
  </sheets>
  <definedNames>
    <definedName name="_xlnm.Print_Area" localSheetId="1">solucion!$A$1:$K$159</definedName>
  </definedNames>
  <calcPr calcId="152511"/>
</workbook>
</file>

<file path=xl/calcChain.xml><?xml version="1.0" encoding="utf-8"?>
<calcChain xmlns="http://schemas.openxmlformats.org/spreadsheetml/2006/main">
  <c r="K118" i="1" l="1"/>
  <c r="K129" i="1"/>
  <c r="K147" i="1"/>
  <c r="D89" i="1"/>
  <c r="C89" i="1"/>
  <c r="D88" i="1"/>
  <c r="C88" i="1"/>
  <c r="D79" i="1"/>
  <c r="D83" i="1"/>
  <c r="C51" i="1" l="1"/>
  <c r="D51" i="1"/>
  <c r="F157" i="1" l="1"/>
  <c r="F156" i="1"/>
  <c r="A157" i="1"/>
  <c r="A158" i="1"/>
  <c r="A156" i="1"/>
  <c r="A155" i="1"/>
  <c r="A154" i="1"/>
  <c r="A153" i="1"/>
  <c r="A152" i="1"/>
  <c r="A151" i="1"/>
  <c r="C110" i="1"/>
  <c r="C124" i="1" s="1"/>
  <c r="C141" i="1" s="1"/>
  <c r="A150" i="1"/>
  <c r="A148" i="1"/>
  <c r="A146" i="1"/>
  <c r="A147" i="1"/>
  <c r="A145" i="1"/>
  <c r="A144" i="1"/>
  <c r="A122" i="1"/>
  <c r="A139" i="1"/>
  <c r="A142" i="1"/>
  <c r="A136" i="1"/>
  <c r="A130" i="1"/>
  <c r="A128" i="1"/>
  <c r="A129" i="1"/>
  <c r="A127" i="1"/>
  <c r="G108" i="1"/>
  <c r="G122" i="1" s="1"/>
  <c r="G140" i="1" s="1"/>
  <c r="F116" i="1"/>
  <c r="F133" i="1" s="1"/>
  <c r="F114" i="1"/>
  <c r="F131" i="1" s="1"/>
  <c r="A119" i="1"/>
  <c r="A118" i="1"/>
  <c r="A116" i="1"/>
  <c r="A115" i="1"/>
  <c r="A114" i="1"/>
  <c r="A113" i="1"/>
  <c r="A51" i="1"/>
  <c r="A131" i="1" s="1"/>
  <c r="A53" i="1"/>
  <c r="A133" i="1" s="1"/>
  <c r="A52" i="1"/>
  <c r="A132" i="1" s="1"/>
  <c r="A45" i="1"/>
  <c r="A125" i="1" s="1"/>
  <c r="A111" i="1" l="1"/>
  <c r="A55" i="1"/>
  <c r="A135" i="1" s="1"/>
  <c r="A71" i="1" l="1"/>
  <c r="A143" i="1" s="1"/>
  <c r="H104" i="1"/>
  <c r="H32" i="2"/>
  <c r="G30" i="2"/>
  <c r="D28" i="2"/>
  <c r="F14" i="2" l="1"/>
  <c r="C14" i="2"/>
  <c r="D15" i="2" s="1"/>
  <c r="D24" i="2" l="1"/>
  <c r="E77" i="1" l="1"/>
  <c r="C77" i="1"/>
  <c r="C149" i="1" s="1"/>
  <c r="I21" i="1"/>
  <c r="I44" i="1" s="1"/>
  <c r="H21" i="1"/>
  <c r="H44" i="1" s="1"/>
  <c r="H20" i="1"/>
  <c r="H43" i="1" s="1"/>
  <c r="H69" i="1" s="1"/>
  <c r="J44" i="1" l="1"/>
  <c r="J21" i="1"/>
  <c r="G19" i="2"/>
  <c r="G9" i="2"/>
  <c r="F9" i="2"/>
  <c r="D21" i="1" s="1"/>
  <c r="C54" i="1"/>
  <c r="A46" i="1"/>
  <c r="H32" i="1"/>
  <c r="H57" i="1" s="1"/>
  <c r="H90" i="1" s="1"/>
  <c r="E24" i="1"/>
  <c r="E23" i="1"/>
  <c r="A24" i="1"/>
  <c r="A23" i="1"/>
  <c r="F19" i="2"/>
  <c r="D30" i="1" s="1"/>
  <c r="I32" i="1" s="1"/>
  <c r="I57" i="1" s="1"/>
  <c r="I90" i="1" s="1"/>
  <c r="G14" i="2"/>
  <c r="D31" i="1"/>
  <c r="D22" i="2"/>
  <c r="D17" i="2"/>
  <c r="C69" i="1" l="1"/>
  <c r="C117" i="1"/>
  <c r="C134" i="1" s="1"/>
  <c r="C152" i="1" s="1"/>
  <c r="A126" i="1"/>
  <c r="A112" i="1"/>
  <c r="H35" i="2"/>
  <c r="H33" i="1"/>
  <c r="C25" i="2"/>
  <c r="H58" i="1" s="1"/>
  <c r="E22" i="1"/>
  <c r="E45" i="1" s="1"/>
  <c r="D26" i="2"/>
  <c r="D44" i="1"/>
  <c r="I20" i="1"/>
  <c r="I43" i="1" s="1"/>
  <c r="I69" i="1" s="1"/>
  <c r="D54" i="1"/>
  <c r="D77" i="1" l="1"/>
  <c r="D149" i="1" s="1"/>
  <c r="D110" i="1"/>
  <c r="D124" i="1" s="1"/>
  <c r="D141" i="1" s="1"/>
  <c r="D69" i="1"/>
  <c r="D117" i="1"/>
  <c r="D134" i="1" s="1"/>
  <c r="D152" i="1" s="1"/>
  <c r="E70" i="1"/>
  <c r="D144" i="1"/>
  <c r="C144" i="1"/>
  <c r="D127" i="1"/>
  <c r="C127" i="1"/>
  <c r="D126" i="1"/>
  <c r="D150" i="1" s="1"/>
  <c r="C126" i="1"/>
  <c r="C150" i="1" s="1"/>
  <c r="D128" i="1" l="1"/>
  <c r="E126" i="1"/>
  <c r="C128" i="1"/>
  <c r="E128" i="1" l="1"/>
  <c r="D112" i="1"/>
  <c r="C112" i="1"/>
  <c r="E112" i="1" l="1"/>
  <c r="I91" i="1"/>
  <c r="I110" i="1" s="1"/>
  <c r="D72" i="1"/>
  <c r="C72" i="1"/>
  <c r="D47" i="1"/>
  <c r="C47" i="1"/>
  <c r="D25" i="1"/>
  <c r="D46" i="1" s="1"/>
  <c r="D78" i="1" s="1"/>
  <c r="D80" i="1" s="1"/>
  <c r="C25" i="1"/>
  <c r="C46" i="1" s="1"/>
  <c r="C78" i="1" l="1"/>
  <c r="C80" i="1" s="1"/>
  <c r="C48" i="1"/>
  <c r="H142" i="1"/>
  <c r="C143" i="1"/>
  <c r="C145" i="1" s="1"/>
  <c r="H124" i="1"/>
  <c r="C135" i="1"/>
  <c r="H110" i="1"/>
  <c r="J110" i="1" s="1"/>
  <c r="C118" i="1"/>
  <c r="D48" i="1"/>
  <c r="I142" i="1"/>
  <c r="D143" i="1"/>
  <c r="D145" i="1" s="1"/>
  <c r="I124" i="1"/>
  <c r="D135" i="1"/>
  <c r="D118" i="1"/>
  <c r="H91" i="1"/>
  <c r="J91" i="1" s="1"/>
  <c r="J142" i="1" l="1"/>
  <c r="E145" i="1"/>
  <c r="C55" i="1"/>
  <c r="C71" i="1" s="1"/>
  <c r="C73" i="1" s="1"/>
  <c r="C31" i="1"/>
  <c r="J124" i="1"/>
  <c r="E48" i="1"/>
  <c r="E49" i="1" s="1"/>
  <c r="C50" i="1" l="1"/>
  <c r="D50" i="1"/>
  <c r="H45" i="1"/>
  <c r="H46" i="1" s="1"/>
  <c r="H47" i="1" s="1"/>
  <c r="E25" i="1"/>
  <c r="E46" i="1" s="1"/>
  <c r="E78" i="1" s="1"/>
  <c r="H105" i="1"/>
  <c r="H106" i="1" s="1"/>
  <c r="E111" i="1" s="1"/>
  <c r="E142" i="1" l="1"/>
  <c r="E125" i="1"/>
  <c r="E129" i="1" s="1"/>
  <c r="E26" i="1"/>
  <c r="E113" i="1"/>
  <c r="I58" i="1"/>
  <c r="D55" i="1"/>
  <c r="D71" i="1" s="1"/>
  <c r="D73" i="1" s="1"/>
  <c r="E73" i="1" s="1"/>
  <c r="I33" i="1"/>
  <c r="J33" i="1" s="1"/>
  <c r="C27" i="1" l="1"/>
  <c r="H22" i="1" s="1"/>
  <c r="H23" i="1" s="1"/>
  <c r="D146" i="1"/>
  <c r="D132" i="1"/>
  <c r="D130" i="1"/>
  <c r="D131" i="1" s="1"/>
  <c r="C130" i="1"/>
  <c r="C131" i="1" s="1"/>
  <c r="C146" i="1"/>
  <c r="C132" i="1"/>
  <c r="E132" i="1" s="1"/>
  <c r="D115" i="1"/>
  <c r="D74" i="1"/>
  <c r="D75" i="1" s="1"/>
  <c r="C115" i="1"/>
  <c r="C74" i="1"/>
  <c r="D114" i="1"/>
  <c r="D116" i="1" s="1"/>
  <c r="C114" i="1"/>
  <c r="D27" i="1"/>
  <c r="I22" i="1" s="1"/>
  <c r="I23" i="1" s="1"/>
  <c r="I45" i="1"/>
  <c r="C52" i="1"/>
  <c r="C28" i="1"/>
  <c r="D52" i="1"/>
  <c r="D28" i="1"/>
  <c r="J58" i="1"/>
  <c r="C75" i="1" l="1"/>
  <c r="E115" i="1"/>
  <c r="C76" i="1"/>
  <c r="C79" i="1" s="1"/>
  <c r="C81" i="1" s="1"/>
  <c r="I46" i="1"/>
  <c r="I47" i="1" s="1"/>
  <c r="J45" i="1"/>
  <c r="J46" i="1" s="1"/>
  <c r="J47" i="1" s="1"/>
  <c r="K47" i="1" s="1"/>
  <c r="J22" i="1"/>
  <c r="J23" i="1" s="1"/>
  <c r="D29" i="1"/>
  <c r="D32" i="1" s="1"/>
  <c r="C133" i="1"/>
  <c r="E131" i="1"/>
  <c r="C147" i="1"/>
  <c r="E146" i="1"/>
  <c r="E148" i="1" s="1"/>
  <c r="C148" i="1"/>
  <c r="C151" i="1" s="1"/>
  <c r="C153" i="1" s="1"/>
  <c r="E153" i="1" s="1"/>
  <c r="E154" i="1" s="1"/>
  <c r="C155" i="1" s="1"/>
  <c r="D133" i="1"/>
  <c r="D147" i="1"/>
  <c r="D148" i="1"/>
  <c r="D151" i="1" s="1"/>
  <c r="D153" i="1" s="1"/>
  <c r="D53" i="1"/>
  <c r="I59" i="1" s="1"/>
  <c r="C53" i="1"/>
  <c r="C56" i="1" s="1"/>
  <c r="E51" i="1"/>
  <c r="D76" i="1"/>
  <c r="D81" i="1" s="1"/>
  <c r="C116" i="1"/>
  <c r="E114" i="1"/>
  <c r="I111" i="1"/>
  <c r="I112" i="1" s="1"/>
  <c r="D119" i="1"/>
  <c r="E74" i="1"/>
  <c r="E76" i="1" s="1"/>
  <c r="E52" i="1"/>
  <c r="E28" i="1"/>
  <c r="E27" i="1"/>
  <c r="C29" i="1"/>
  <c r="C32" i="1" s="1"/>
  <c r="E81" i="1" l="1"/>
  <c r="H59" i="1"/>
  <c r="H60" i="1" s="1"/>
  <c r="I34" i="1"/>
  <c r="I35" i="1" s="1"/>
  <c r="I118" i="1" s="1"/>
  <c r="D56" i="1"/>
  <c r="D136" i="1"/>
  <c r="I125" i="1"/>
  <c r="C136" i="1"/>
  <c r="E133" i="1"/>
  <c r="H125" i="1"/>
  <c r="E53" i="1"/>
  <c r="D155" i="1"/>
  <c r="D156" i="1" s="1"/>
  <c r="D157" i="1" s="1"/>
  <c r="C156" i="1"/>
  <c r="H111" i="1"/>
  <c r="H112" i="1" s="1"/>
  <c r="C119" i="1"/>
  <c r="E116" i="1"/>
  <c r="H34" i="1"/>
  <c r="H35" i="1" s="1"/>
  <c r="I60" i="1"/>
  <c r="E29" i="1"/>
  <c r="H118" i="1" l="1"/>
  <c r="H63" i="1"/>
  <c r="I38" i="1"/>
  <c r="I63" i="1"/>
  <c r="E82" i="1"/>
  <c r="C83" i="1" s="1"/>
  <c r="C84" i="1" s="1"/>
  <c r="C85" i="1" s="1"/>
  <c r="C86" i="1" s="1"/>
  <c r="H38" i="1"/>
  <c r="J59" i="1"/>
  <c r="J60" i="1" s="1"/>
  <c r="E156" i="1"/>
  <c r="C157" i="1"/>
  <c r="I126" i="1"/>
  <c r="I129" i="1" s="1"/>
  <c r="D158" i="1"/>
  <c r="I143" i="1"/>
  <c r="I144" i="1" s="1"/>
  <c r="H126" i="1"/>
  <c r="H129" i="1" s="1"/>
  <c r="J125" i="1"/>
  <c r="J126" i="1" s="1"/>
  <c r="J111" i="1"/>
  <c r="J112" i="1" s="1"/>
  <c r="J34" i="1"/>
  <c r="J129" i="1" l="1"/>
  <c r="D84" i="1"/>
  <c r="D85" i="1" s="1"/>
  <c r="J63" i="1"/>
  <c r="H143" i="1"/>
  <c r="E157" i="1"/>
  <c r="C158" i="1"/>
  <c r="H92" i="1"/>
  <c r="E85" i="1"/>
  <c r="E84" i="1" l="1"/>
  <c r="D86" i="1"/>
  <c r="I92" i="1"/>
  <c r="I93" i="1" s="1"/>
  <c r="I147" i="1" s="1"/>
  <c r="H144" i="1"/>
  <c r="H147" i="1" s="1"/>
  <c r="J143" i="1"/>
  <c r="J144" i="1" s="1"/>
  <c r="H93" i="1"/>
  <c r="J35" i="1"/>
  <c r="J118" i="1" s="1"/>
  <c r="I96" i="1" l="1"/>
  <c r="J38" i="1"/>
  <c r="J92" i="1"/>
  <c r="J93" i="1" s="1"/>
  <c r="J147" i="1" s="1"/>
  <c r="H96" i="1"/>
  <c r="J96" i="1" l="1"/>
</calcChain>
</file>

<file path=xl/comments1.xml><?xml version="1.0" encoding="utf-8"?>
<comments xmlns="http://schemas.openxmlformats.org/spreadsheetml/2006/main">
  <authors>
    <author>CFB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1 tonelada= 1.000 Kg</t>
        </r>
      </text>
    </comment>
  </commentList>
</comments>
</file>

<file path=xl/comments2.xml><?xml version="1.0" encoding="utf-8"?>
<comments xmlns="http://schemas.openxmlformats.org/spreadsheetml/2006/main">
  <authors>
    <author>CFB</author>
  </authors>
  <commentList>
    <comment ref="B76" authorId="0" shapeId="0">
      <text>
        <r>
          <rPr>
            <b/>
            <sz val="9"/>
            <color indexed="81"/>
            <rFont val="Tahoma"/>
            <family val="2"/>
          </rPr>
          <t>Valor hipotético de la parte de producción obtenida en el punto de escisión, sometida posteriormente a procesos autonomos</t>
        </r>
      </text>
    </comment>
    <comment ref="B78" authorId="0" shapeId="0">
      <text>
        <r>
          <rPr>
            <b/>
            <sz val="9"/>
            <color indexed="81"/>
            <rFont val="Tahoma"/>
            <family val="2"/>
          </rPr>
          <t>la totalidad de las unidades obtenidas en el punto de escisión han sido sometidas a proceso autónomo</t>
        </r>
      </text>
    </comment>
    <comment ref="B81" authorId="0" shapeId="0">
      <text>
        <r>
          <rPr>
            <b/>
            <sz val="9"/>
            <color indexed="81"/>
            <rFont val="Tahoma"/>
            <family val="2"/>
          </rPr>
          <t>Valor de mercado de la totalidad de los litros de colofonía y aguarras granel obtenidos en el punto de escisión, con independencia de que hayan sido sometidos o no al proceso autónomo</t>
        </r>
      </text>
    </comment>
  </commentList>
</comments>
</file>

<file path=xl/sharedStrings.xml><?xml version="1.0" encoding="utf-8"?>
<sst xmlns="http://schemas.openxmlformats.org/spreadsheetml/2006/main" count="160" uniqueCount="91">
  <si>
    <t>Datos</t>
  </si>
  <si>
    <t>Precio €/kg</t>
  </si>
  <si>
    <t>Transformación</t>
  </si>
  <si>
    <t>Colofonia</t>
  </si>
  <si>
    <t>COSTES CONJUNTOS</t>
  </si>
  <si>
    <t>Total</t>
  </si>
  <si>
    <t>Aceite linaza l.</t>
  </si>
  <si>
    <t>Disolventes</t>
  </si>
  <si>
    <t>Trnasformación</t>
  </si>
  <si>
    <t>Botes 2 l.</t>
  </si>
  <si>
    <t>COSTES AUTÓNOMOS AGUARRÁS</t>
  </si>
  <si>
    <t>Envasado</t>
  </si>
  <si>
    <t>SOLUCION</t>
  </si>
  <si>
    <t>Coste/u.</t>
  </si>
  <si>
    <t>Costes autónomos</t>
  </si>
  <si>
    <t>Prod. de pez</t>
  </si>
  <si>
    <t>Coste unitario</t>
  </si>
  <si>
    <t>Resultados</t>
  </si>
  <si>
    <t>Ventas</t>
  </si>
  <si>
    <t>Bote barniz</t>
  </si>
  <si>
    <t>Costes</t>
  </si>
  <si>
    <t>Bot. aguarrás</t>
  </si>
  <si>
    <t>Rentabilidad</t>
  </si>
  <si>
    <t xml:space="preserve">Resina </t>
  </si>
  <si>
    <t>PRECIOS</t>
  </si>
  <si>
    <t xml:space="preserve">Colofonia </t>
  </si>
  <si>
    <t xml:space="preserve">Impurezas </t>
  </si>
  <si>
    <t>Valoración del subproducto por sus costes autónomos</t>
  </si>
  <si>
    <t>Ingresos</t>
  </si>
  <si>
    <t>El beneficio reduce los costes conjuntos a imputar a los productos</t>
  </si>
  <si>
    <t>Beneficio</t>
  </si>
  <si>
    <t>1. Método de las u. f.</t>
  </si>
  <si>
    <t>PRODUCCIÓN EN PUNTO DE ESCISIÓN</t>
  </si>
  <si>
    <t>PRODUCCIÓN TRAS PROCESOS AUTÓNOMOS</t>
  </si>
  <si>
    <t>Barniz</t>
  </si>
  <si>
    <t>Pez</t>
  </si>
  <si>
    <t>2. Método del valor real de venta en el punto de escisión</t>
  </si>
  <si>
    <t>Precios venta  en punto escisión</t>
  </si>
  <si>
    <t>3. Método del valor hipotético de venta en el punto de escisión</t>
  </si>
  <si>
    <t>Coste</t>
  </si>
  <si>
    <t>Aguarrás granel</t>
  </si>
  <si>
    <t>Aguarras botella</t>
  </si>
  <si>
    <t xml:space="preserve">COSTE DE PRODUCCION SIN PROCESOS AUTONOMOS </t>
  </si>
  <si>
    <t>RESULTADOS SIN PROCESOS AUTONOMOS</t>
  </si>
  <si>
    <t>COSTE DE PRODUCCION ESTIMADO TRAS ADICION DE PROCESOS AUTONOMOS</t>
  </si>
  <si>
    <t>RESULTADOS CON PROCESOS AUTONOMOS</t>
  </si>
  <si>
    <t>Unidades obtenidas en punto de escisión</t>
  </si>
  <si>
    <t>NO PROCEDEN PORQUE SE PARTE DEL SUPUESTO DE QUE NO</t>
  </si>
  <si>
    <t>EXISTE MERCADO PARA LOS COPRODUCTOS EN EL PUNTO DE ESCISION</t>
  </si>
  <si>
    <t xml:space="preserve">CASO SELVILESA COSTES CONJUNTOS   </t>
  </si>
  <si>
    <t>Precios punto de escisión:</t>
  </si>
  <si>
    <t>Precios de venta tras procesos autonomos:</t>
  </si>
  <si>
    <t>COSTES AUTÓNOMOS BARNIZ</t>
  </si>
  <si>
    <t>Botellas 1/2 l.</t>
  </si>
  <si>
    <t>Coste envase</t>
  </si>
  <si>
    <t>INTRODUCCION DE PROCESO AUTONOMO PARA LAS IMPUREZAS</t>
  </si>
  <si>
    <t>capacidad de las latas</t>
  </si>
  <si>
    <t>Incremento de beneficios</t>
  </si>
  <si>
    <t>PROCESOS AUTONOMOS  SI QUIERE OBTENER  RESULTADOS, YA QUE</t>
  </si>
  <si>
    <t>NO HAY MERCADO EN EL PUNTO DE ESCISION</t>
  </si>
  <si>
    <t>Unidades físicas tras proceso autónomo (Producción unidades)</t>
  </si>
  <si>
    <t>2º- Precio hipotético de venta en el punto de escisión=VNMt/Uds SPA</t>
  </si>
  <si>
    <t>3º- R' =CCt / VMp Escisión</t>
  </si>
  <si>
    <t>Coste autónomo por u. (ca/u)</t>
  </si>
  <si>
    <t>Precios de venta final (pv)</t>
  </si>
  <si>
    <t>Costes conjuntos a imputar (CCt)</t>
  </si>
  <si>
    <t>Valor de mercado  de la producción tras proceso autónomo (VMt)</t>
  </si>
  <si>
    <t>1º-Valor  hipotético de mercado en el punto de escisión (VNMt)</t>
  </si>
  <si>
    <t>Unidades sometidas a proceso autónomo (Uds SPA)</t>
  </si>
  <si>
    <t>Valor de mercado potencial de la prod en el punto de escisión (VMp Escision)</t>
  </si>
  <si>
    <t>Coste total= Ctes conjuntos + Ctes autónomos</t>
  </si>
  <si>
    <t>COSTE DE PRODUCCIÓN SIN PROCESOS AUTÓNOMOS</t>
  </si>
  <si>
    <t>Costes conjuntos a imputar (CCt):</t>
  </si>
  <si>
    <t>Unidades físicas en punto de escisión (Producción litros) N</t>
  </si>
  <si>
    <t>Costes autónomos (Cap)</t>
  </si>
  <si>
    <t>Valor mercado potencial en punto escisión (VMt)</t>
  </si>
  <si>
    <t>3º- Costes totales (CTp=CCp + Cap)</t>
  </si>
  <si>
    <t>1º- R</t>
  </si>
  <si>
    <t xml:space="preserve">EN El SUPUESTO DE AUSENCIA DE VALOR DE MERCADO EN EL PUNTO DE ESCISION, </t>
  </si>
  <si>
    <t>RESULTA IMPERATIVO QUE LA EMPRESA REALICE</t>
  </si>
  <si>
    <t>C.Aut. de la  pez</t>
  </si>
  <si>
    <t>reduce ctes cjtos a ptos. Principales</t>
  </si>
  <si>
    <t>RESULTADOS DE LA PEZ</t>
  </si>
  <si>
    <t>Incremento de beneficios tras la elaboracion de la pez</t>
  </si>
  <si>
    <t>1º- Coste conjunto por udad. física (litro)  CCu</t>
  </si>
  <si>
    <t>2º- Coste conjunto por producto (CCp)</t>
  </si>
  <si>
    <t>Coste conjunto por udad. física (litro)  CCu</t>
  </si>
  <si>
    <t>Coste conjunto por productos (CCp)</t>
  </si>
  <si>
    <t>4º- Coste conjunto por u.f. prod final = (pv - ca/u.) x R'</t>
  </si>
  <si>
    <t>Coste conjunto por uf obtenida en punto de escisión</t>
  </si>
  <si>
    <t>Inclusión del proceso autónomo de la 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</si>
</sst>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0.0000"/>
    <numFmt numFmtId="165" formatCode="0.000"/>
    <numFmt numFmtId="166" formatCode="#,##0\ &quot;kg&quot;"/>
    <numFmt numFmtId="167" formatCode="#,##0.00\ &quot;€/kg&quot;"/>
    <numFmt numFmtId="168" formatCode="#,##0\ &quot;l.&quot;"/>
    <numFmt numFmtId="169" formatCode="#,##0.00\ &quot;€/l.&quot;"/>
    <numFmt numFmtId="170" formatCode="#,##0\ &quot;bot.&quot;"/>
    <numFmt numFmtId="171" formatCode="#,##0.00\ &quot;€/bot.&quot;"/>
    <numFmt numFmtId="172" formatCode="#,##0\ &quot;€/bote&quot;"/>
    <numFmt numFmtId="173" formatCode="#,##0\ &quot;€/lata&quot;"/>
    <numFmt numFmtId="174" formatCode="#,##0\ &quot;botes&quot;"/>
    <numFmt numFmtId="175" formatCode="#,##0.00\ &quot;€/lata&quot;"/>
    <numFmt numFmtId="176" formatCode="#,##0.00\ &quot;€/bote&quot;"/>
    <numFmt numFmtId="177" formatCode="#,##0\ &quot;litros&quot;"/>
    <numFmt numFmtId="178" formatCode="_-* #,##0.00\ [$€-C0A]_-;\-* #,##0.00\ [$€-C0A]_-;_-* &quot;-&quot;??\ [$€-C0A]_-;_-@_-"/>
    <numFmt numFmtId="179" formatCode="_-* #,##0\ [$€-C0A]_-;\-* #,##0\ [$€-C0A]_-;_-* &quot;-&quot;??\ [$€-C0A]_-;_-@_-"/>
    <numFmt numFmtId="180" formatCode="#,##0.00\ &quot;€/botella&quot;"/>
    <numFmt numFmtId="181" formatCode="&quot;ISOMARGEN DEL&quot;\ #,##0.00\ &quot;%&quot;"/>
    <numFmt numFmtId="182" formatCode="#,##0\ &quot;botellas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1" fontId="4" fillId="2" borderId="0" xfId="0" applyNumberFormat="1" applyFont="1" applyFill="1"/>
    <xf numFmtId="0" fontId="4" fillId="3" borderId="0" xfId="0" applyFont="1" applyFill="1"/>
    <xf numFmtId="0" fontId="2" fillId="3" borderId="0" xfId="0" applyFont="1" applyFill="1" applyAlignment="1">
      <alignment horizontal="center"/>
    </xf>
    <xf numFmtId="3" fontId="4" fillId="3" borderId="0" xfId="0" applyNumberFormat="1" applyFont="1" applyFill="1"/>
    <xf numFmtId="165" fontId="4" fillId="3" borderId="0" xfId="0" applyNumberFormat="1" applyFont="1" applyFill="1"/>
    <xf numFmtId="0" fontId="2" fillId="3" borderId="0" xfId="0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0" fillId="3" borderId="0" xfId="0" applyFill="1"/>
    <xf numFmtId="0" fontId="1" fillId="3" borderId="0" xfId="0" applyFont="1" applyFill="1" applyAlignment="1">
      <alignment horizontal="center"/>
    </xf>
    <xf numFmtId="3" fontId="0" fillId="3" borderId="0" xfId="0" applyNumberFormat="1" applyFill="1"/>
    <xf numFmtId="166" fontId="4" fillId="2" borderId="0" xfId="0" applyNumberFormat="1" applyFont="1" applyFill="1"/>
    <xf numFmtId="167" fontId="4" fillId="2" borderId="0" xfId="0" applyNumberFormat="1" applyFont="1" applyFill="1"/>
    <xf numFmtId="168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0" fontId="0" fillId="2" borderId="0" xfId="0" applyFill="1"/>
    <xf numFmtId="0" fontId="3" fillId="2" borderId="0" xfId="0" applyFont="1" applyFill="1"/>
    <xf numFmtId="175" fontId="4" fillId="2" borderId="0" xfId="0" applyNumberFormat="1" applyFont="1" applyFill="1"/>
    <xf numFmtId="169" fontId="0" fillId="3" borderId="0" xfId="0" applyNumberFormat="1" applyFill="1"/>
    <xf numFmtId="172" fontId="4" fillId="3" borderId="0" xfId="0" applyNumberFormat="1" applyFont="1" applyFill="1"/>
    <xf numFmtId="10" fontId="4" fillId="3" borderId="0" xfId="1" applyNumberFormat="1" applyFont="1" applyFill="1"/>
    <xf numFmtId="10" fontId="0" fillId="3" borderId="0" xfId="1" applyNumberFormat="1" applyFont="1" applyFill="1"/>
    <xf numFmtId="176" fontId="4" fillId="3" borderId="0" xfId="0" applyNumberFormat="1" applyFont="1" applyFill="1"/>
    <xf numFmtId="171" fontId="4" fillId="3" borderId="0" xfId="0" applyNumberFormat="1" applyFont="1" applyFill="1"/>
    <xf numFmtId="0" fontId="4" fillId="0" borderId="0" xfId="0" applyFont="1" applyFill="1"/>
    <xf numFmtId="0" fontId="2" fillId="4" borderId="0" xfId="0" applyFont="1" applyFill="1"/>
    <xf numFmtId="0" fontId="4" fillId="4" borderId="0" xfId="0" applyFont="1" applyFill="1"/>
    <xf numFmtId="174" fontId="4" fillId="3" borderId="0" xfId="0" applyNumberFormat="1" applyFont="1" applyFill="1"/>
    <xf numFmtId="3" fontId="4" fillId="0" borderId="0" xfId="0" applyNumberFormat="1" applyFont="1" applyFill="1"/>
    <xf numFmtId="177" fontId="4" fillId="3" borderId="0" xfId="0" applyNumberFormat="1" applyFont="1" applyFill="1"/>
    <xf numFmtId="0" fontId="4" fillId="3" borderId="0" xfId="0" applyFont="1" applyFill="1" applyAlignment="1">
      <alignment horizontal="right"/>
    </xf>
    <xf numFmtId="179" fontId="4" fillId="2" borderId="0" xfId="0" applyNumberFormat="1" applyFont="1" applyFill="1"/>
    <xf numFmtId="3" fontId="6" fillId="3" borderId="0" xfId="0" applyNumberFormat="1" applyFont="1" applyFill="1" applyAlignment="1">
      <alignment horizontal="left"/>
    </xf>
    <xf numFmtId="178" fontId="4" fillId="3" borderId="0" xfId="0" applyNumberFormat="1" applyFont="1" applyFill="1"/>
    <xf numFmtId="179" fontId="4" fillId="3" borderId="0" xfId="0" applyNumberFormat="1" applyFont="1" applyFill="1"/>
    <xf numFmtId="174" fontId="4" fillId="5" borderId="0" xfId="0" applyNumberFormat="1" applyFont="1" applyFill="1"/>
    <xf numFmtId="0" fontId="0" fillId="5" borderId="0" xfId="0" applyFill="1"/>
    <xf numFmtId="0" fontId="4" fillId="2" borderId="0" xfId="0" applyFont="1" applyFill="1" applyAlignment="1">
      <alignment horizontal="center"/>
    </xf>
    <xf numFmtId="0" fontId="4" fillId="6" borderId="0" xfId="0" applyFont="1" applyFill="1"/>
    <xf numFmtId="0" fontId="0" fillId="6" borderId="0" xfId="0" applyFill="1"/>
    <xf numFmtId="0" fontId="2" fillId="6" borderId="0" xfId="0" applyFont="1" applyFill="1"/>
    <xf numFmtId="180" fontId="4" fillId="3" borderId="0" xfId="0" applyNumberFormat="1" applyFont="1" applyFill="1"/>
    <xf numFmtId="179" fontId="4" fillId="6" borderId="0" xfId="0" applyNumberFormat="1" applyFont="1" applyFill="1"/>
    <xf numFmtId="0" fontId="3" fillId="0" borderId="0" xfId="0" applyFont="1"/>
    <xf numFmtId="0" fontId="8" fillId="0" borderId="0" xfId="0" applyFont="1"/>
    <xf numFmtId="0" fontId="9" fillId="0" borderId="0" xfId="0" applyFont="1"/>
    <xf numFmtId="179" fontId="2" fillId="2" borderId="1" xfId="0" applyNumberFormat="1" applyFont="1" applyFill="1" applyBorder="1"/>
    <xf numFmtId="0" fontId="1" fillId="0" borderId="0" xfId="0" applyFont="1"/>
    <xf numFmtId="0" fontId="1" fillId="2" borderId="0" xfId="0" applyFont="1" applyFill="1"/>
    <xf numFmtId="177" fontId="4" fillId="2" borderId="0" xfId="0" applyNumberFormat="1" applyFont="1" applyFill="1"/>
    <xf numFmtId="181" fontId="0" fillId="0" borderId="0" xfId="0" applyNumberFormat="1" applyAlignment="1">
      <alignment shrinkToFit="1"/>
    </xf>
    <xf numFmtId="0" fontId="10" fillId="2" borderId="0" xfId="0" applyFont="1" applyFill="1"/>
    <xf numFmtId="0" fontId="11" fillId="2" borderId="0" xfId="0" applyFont="1" applyFill="1"/>
    <xf numFmtId="1" fontId="10" fillId="2" borderId="0" xfId="0" applyNumberFormat="1" applyFont="1" applyFill="1"/>
    <xf numFmtId="0" fontId="11" fillId="2" borderId="0" xfId="0" applyFont="1" applyFill="1" applyAlignment="1">
      <alignment horizontal="center"/>
    </xf>
    <xf numFmtId="1" fontId="11" fillId="2" borderId="0" xfId="0" applyNumberFormat="1" applyFont="1" applyFill="1"/>
    <xf numFmtId="169" fontId="11" fillId="2" borderId="0" xfId="0" applyNumberFormat="1" applyFont="1" applyFill="1"/>
    <xf numFmtId="169" fontId="12" fillId="2" borderId="0" xfId="0" applyNumberFormat="1" applyFont="1" applyFill="1"/>
    <xf numFmtId="0" fontId="12" fillId="2" borderId="0" xfId="0" applyFont="1" applyFill="1"/>
    <xf numFmtId="168" fontId="11" fillId="2" borderId="0" xfId="0" applyNumberFormat="1" applyFont="1" applyFill="1"/>
    <xf numFmtId="0" fontId="12" fillId="2" borderId="0" xfId="0" applyFont="1" applyFill="1" applyAlignment="1">
      <alignment horizontal="center"/>
    </xf>
    <xf numFmtId="182" fontId="11" fillId="2" borderId="0" xfId="0" applyNumberFormat="1" applyFont="1" applyFill="1"/>
    <xf numFmtId="179" fontId="11" fillId="2" borderId="0" xfId="0" applyNumberFormat="1" applyFont="1" applyFill="1"/>
    <xf numFmtId="174" fontId="11" fillId="2" borderId="0" xfId="0" applyNumberFormat="1" applyFont="1" applyFill="1"/>
    <xf numFmtId="180" fontId="11" fillId="2" borderId="0" xfId="0" applyNumberFormat="1" applyFont="1" applyFill="1"/>
    <xf numFmtId="170" fontId="11" fillId="2" borderId="0" xfId="0" applyNumberFormat="1" applyFont="1" applyFill="1"/>
    <xf numFmtId="179" fontId="10" fillId="2" borderId="1" xfId="0" applyNumberFormat="1" applyFont="1" applyFill="1" applyBorder="1"/>
    <xf numFmtId="170" fontId="10" fillId="2" borderId="0" xfId="0" applyNumberFormat="1" applyFont="1" applyFill="1"/>
    <xf numFmtId="172" fontId="12" fillId="2" borderId="0" xfId="0" applyNumberFormat="1" applyFont="1" applyFill="1"/>
    <xf numFmtId="173" fontId="12" fillId="2" borderId="0" xfId="0" applyNumberFormat="1" applyFont="1" applyFill="1"/>
    <xf numFmtId="3" fontId="11" fillId="2" borderId="0" xfId="0" applyNumberFormat="1" applyFont="1" applyFill="1" applyAlignment="1">
      <alignment horizontal="center"/>
    </xf>
    <xf numFmtId="3" fontId="11" fillId="2" borderId="0" xfId="0" applyNumberFormat="1" applyFont="1" applyFill="1"/>
    <xf numFmtId="176" fontId="11" fillId="2" borderId="0" xfId="0" applyNumberFormat="1" applyFont="1" applyFill="1"/>
    <xf numFmtId="0" fontId="2" fillId="7" borderId="0" xfId="0" applyFont="1" applyFill="1" applyAlignment="1">
      <alignment wrapText="1"/>
    </xf>
    <xf numFmtId="10" fontId="4" fillId="0" borderId="0" xfId="1" applyNumberFormat="1" applyFont="1" applyFill="1"/>
    <xf numFmtId="10" fontId="0" fillId="0" borderId="0" xfId="1" applyNumberFormat="1" applyFont="1" applyFill="1"/>
    <xf numFmtId="0" fontId="4" fillId="0" borderId="0" xfId="0" applyFont="1" applyAlignment="1">
      <alignment horizontal="right"/>
    </xf>
    <xf numFmtId="182" fontId="4" fillId="5" borderId="0" xfId="0" applyNumberFormat="1" applyFont="1" applyFill="1"/>
    <xf numFmtId="169" fontId="4" fillId="3" borderId="0" xfId="0" applyNumberFormat="1" applyFont="1" applyFill="1"/>
    <xf numFmtId="0" fontId="2" fillId="3" borderId="0" xfId="0" applyFont="1" applyFill="1" applyAlignment="1">
      <alignment horizontal="center" vertical="center"/>
    </xf>
    <xf numFmtId="0" fontId="1" fillId="6" borderId="0" xfId="0" applyFont="1" applyFill="1"/>
    <xf numFmtId="179" fontId="4" fillId="3" borderId="0" xfId="0" applyNumberFormat="1" applyFont="1" applyFill="1" applyAlignment="1">
      <alignment horizontal="left"/>
    </xf>
    <xf numFmtId="169" fontId="4" fillId="5" borderId="0" xfId="0" applyNumberFormat="1" applyFont="1" applyFill="1"/>
    <xf numFmtId="0" fontId="1" fillId="7" borderId="0" xfId="0" applyFont="1" applyFill="1"/>
    <xf numFmtId="179" fontId="2" fillId="7" borderId="0" xfId="0" applyNumberFormat="1" applyFont="1" applyFill="1"/>
    <xf numFmtId="3" fontId="4" fillId="6" borderId="0" xfId="0" applyNumberFormat="1" applyFont="1" applyFill="1"/>
    <xf numFmtId="179" fontId="1" fillId="7" borderId="0" xfId="0" applyNumberFormat="1" applyFont="1" applyFill="1"/>
    <xf numFmtId="169" fontId="4" fillId="0" borderId="0" xfId="0" applyNumberFormat="1" applyFont="1" applyFill="1"/>
    <xf numFmtId="10" fontId="4" fillId="0" borderId="0" xfId="1" applyNumberFormat="1" applyFont="1"/>
    <xf numFmtId="0" fontId="2" fillId="7" borderId="0" xfId="0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12247</xdr:colOff>
      <xdr:row>22</xdr:row>
      <xdr:rowOff>95250</xdr:rowOff>
    </xdr:from>
    <xdr:to>
      <xdr:col>10</xdr:col>
      <xdr:colOff>571501</xdr:colOff>
      <xdr:row>22</xdr:row>
      <xdr:rowOff>104776</xdr:rowOff>
    </xdr:to>
    <xdr:cxnSp macro="">
      <xdr:nvCxnSpPr>
        <xdr:cNvPr id="38" name="Conector recto de flecha 37"/>
        <xdr:cNvCxnSpPr/>
      </xdr:nvCxnSpPr>
      <xdr:spPr>
        <a:xfrm flipV="1">
          <a:off x="12530818" y="4367893"/>
          <a:ext cx="559254" cy="95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981080</xdr:colOff>
      <xdr:row>37</xdr:row>
      <xdr:rowOff>447678</xdr:rowOff>
    </xdr:from>
    <xdr:to>
      <xdr:col>10</xdr:col>
      <xdr:colOff>571500</xdr:colOff>
      <xdr:row>37</xdr:row>
      <xdr:rowOff>449036</xdr:rowOff>
    </xdr:to>
    <xdr:cxnSp macro="">
      <xdr:nvCxnSpPr>
        <xdr:cNvPr id="40" name="Conector recto de flecha 39"/>
        <xdr:cNvCxnSpPr/>
      </xdr:nvCxnSpPr>
      <xdr:spPr>
        <a:xfrm flipH="1" flipV="1">
          <a:off x="12492723" y="7781928"/>
          <a:ext cx="597348" cy="135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838200</xdr:colOff>
      <xdr:row>75</xdr:row>
      <xdr:rowOff>95250</xdr:rowOff>
    </xdr:from>
    <xdr:to>
      <xdr:col>8</xdr:col>
      <xdr:colOff>180975</xdr:colOff>
      <xdr:row>82</xdr:row>
      <xdr:rowOff>19050</xdr:rowOff>
    </xdr:to>
    <xdr:sp macro="" textlink="">
      <xdr:nvSpPr>
        <xdr:cNvPr id="41" name="CuadroTexto 40"/>
        <xdr:cNvSpPr txBox="1"/>
      </xdr:nvSpPr>
      <xdr:spPr>
        <a:xfrm>
          <a:off x="6981825" y="14925675"/>
          <a:ext cx="2066925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AMBOS VALORES TOTALES COINCIDEN PORQUE TODAS LAS UNIDADES OBTENIDAS EN EL PUNTO DE ESCISIÓN HAN SIDO SOMETIDAS A PROCESO AUTONOMO</a:t>
          </a:r>
        </a:p>
      </xdr:txBody>
    </xdr:sp>
    <xdr:clientData/>
  </xdr:twoCellAnchor>
  <xdr:twoCellAnchor>
    <xdr:from>
      <xdr:col>5</xdr:col>
      <xdr:colOff>0</xdr:colOff>
      <xdr:row>75</xdr:row>
      <xdr:rowOff>114300</xdr:rowOff>
    </xdr:from>
    <xdr:to>
      <xdr:col>5</xdr:col>
      <xdr:colOff>838200</xdr:colOff>
      <xdr:row>78</xdr:row>
      <xdr:rowOff>57150</xdr:rowOff>
    </xdr:to>
    <xdr:cxnSp macro="">
      <xdr:nvCxnSpPr>
        <xdr:cNvPr id="43" name="Conector recto de flecha 42"/>
        <xdr:cNvCxnSpPr>
          <a:stCxn id="41" idx="1"/>
        </xdr:cNvCxnSpPr>
      </xdr:nvCxnSpPr>
      <xdr:spPr>
        <a:xfrm flipH="1" flipV="1">
          <a:off x="6143625" y="14944725"/>
          <a:ext cx="838200" cy="542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78</xdr:row>
      <xdr:rowOff>57150</xdr:rowOff>
    </xdr:from>
    <xdr:to>
      <xdr:col>5</xdr:col>
      <xdr:colOff>838200</xdr:colOff>
      <xdr:row>80</xdr:row>
      <xdr:rowOff>114300</xdr:rowOff>
    </xdr:to>
    <xdr:cxnSp macro="">
      <xdr:nvCxnSpPr>
        <xdr:cNvPr id="45" name="Conector recto de flecha 44"/>
        <xdr:cNvCxnSpPr>
          <a:stCxn id="41" idx="1"/>
        </xdr:cNvCxnSpPr>
      </xdr:nvCxnSpPr>
      <xdr:spPr>
        <a:xfrm flipH="1">
          <a:off x="6143625" y="15487650"/>
          <a:ext cx="838200" cy="257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557893</xdr:colOff>
      <xdr:row>22</xdr:row>
      <xdr:rowOff>108857</xdr:rowOff>
    </xdr:from>
    <xdr:to>
      <xdr:col>10</xdr:col>
      <xdr:colOff>557893</xdr:colOff>
      <xdr:row>37</xdr:row>
      <xdr:rowOff>435429</xdr:rowOff>
    </xdr:to>
    <xdr:cxnSp macro="">
      <xdr:nvCxnSpPr>
        <xdr:cNvPr id="49" name="Conector recto 48"/>
        <xdr:cNvCxnSpPr/>
      </xdr:nvCxnSpPr>
      <xdr:spPr>
        <a:xfrm>
          <a:off x="13076464" y="4381500"/>
          <a:ext cx="0" cy="338817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1005567</xdr:colOff>
      <xdr:row>34</xdr:row>
      <xdr:rowOff>108857</xdr:rowOff>
    </xdr:from>
    <xdr:to>
      <xdr:col>10</xdr:col>
      <xdr:colOff>557893</xdr:colOff>
      <xdr:row>34</xdr:row>
      <xdr:rowOff>118383</xdr:rowOff>
    </xdr:to>
    <xdr:cxnSp macro="">
      <xdr:nvCxnSpPr>
        <xdr:cNvPr id="53" name="Conector recto de flecha 52"/>
        <xdr:cNvCxnSpPr/>
      </xdr:nvCxnSpPr>
      <xdr:spPr>
        <a:xfrm flipV="1">
          <a:off x="12517210" y="6830786"/>
          <a:ext cx="559254" cy="95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1005567</xdr:colOff>
      <xdr:row>45</xdr:row>
      <xdr:rowOff>95251</xdr:rowOff>
    </xdr:from>
    <xdr:to>
      <xdr:col>10</xdr:col>
      <xdr:colOff>557893</xdr:colOff>
      <xdr:row>45</xdr:row>
      <xdr:rowOff>104777</xdr:rowOff>
    </xdr:to>
    <xdr:cxnSp macro="">
      <xdr:nvCxnSpPr>
        <xdr:cNvPr id="54" name="Conector recto de flecha 53"/>
        <xdr:cNvCxnSpPr/>
      </xdr:nvCxnSpPr>
      <xdr:spPr>
        <a:xfrm flipV="1">
          <a:off x="12517210" y="9252858"/>
          <a:ext cx="559254" cy="95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1365</xdr:colOff>
      <xdr:row>62</xdr:row>
      <xdr:rowOff>291197</xdr:rowOff>
    </xdr:from>
    <xdr:to>
      <xdr:col>10</xdr:col>
      <xdr:colOff>571500</xdr:colOff>
      <xdr:row>62</xdr:row>
      <xdr:rowOff>291197</xdr:rowOff>
    </xdr:to>
    <xdr:cxnSp macro="">
      <xdr:nvCxnSpPr>
        <xdr:cNvPr id="55" name="Conector recto de flecha 54"/>
        <xdr:cNvCxnSpPr/>
      </xdr:nvCxnSpPr>
      <xdr:spPr>
        <a:xfrm flipH="1">
          <a:off x="12519936" y="12891411"/>
          <a:ext cx="5701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544285</xdr:colOff>
      <xdr:row>45</xdr:row>
      <xdr:rowOff>108858</xdr:rowOff>
    </xdr:from>
    <xdr:to>
      <xdr:col>10</xdr:col>
      <xdr:colOff>544285</xdr:colOff>
      <xdr:row>62</xdr:row>
      <xdr:rowOff>312965</xdr:rowOff>
    </xdr:to>
    <xdr:cxnSp macro="">
      <xdr:nvCxnSpPr>
        <xdr:cNvPr id="56" name="Conector recto 55"/>
        <xdr:cNvCxnSpPr/>
      </xdr:nvCxnSpPr>
      <xdr:spPr>
        <a:xfrm>
          <a:off x="13062856" y="9266465"/>
          <a:ext cx="0" cy="364671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16327</xdr:colOff>
      <xdr:row>59</xdr:row>
      <xdr:rowOff>163287</xdr:rowOff>
    </xdr:from>
    <xdr:to>
      <xdr:col>10</xdr:col>
      <xdr:colOff>585106</xdr:colOff>
      <xdr:row>59</xdr:row>
      <xdr:rowOff>172813</xdr:rowOff>
    </xdr:to>
    <xdr:cxnSp macro="">
      <xdr:nvCxnSpPr>
        <xdr:cNvPr id="57" name="Conector recto de flecha 56"/>
        <xdr:cNvCxnSpPr/>
      </xdr:nvCxnSpPr>
      <xdr:spPr>
        <a:xfrm flipV="1">
          <a:off x="12534898" y="12151180"/>
          <a:ext cx="568779" cy="95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43543</xdr:colOff>
      <xdr:row>71</xdr:row>
      <xdr:rowOff>81642</xdr:rowOff>
    </xdr:from>
    <xdr:to>
      <xdr:col>10</xdr:col>
      <xdr:colOff>612322</xdr:colOff>
      <xdr:row>71</xdr:row>
      <xdr:rowOff>91168</xdr:rowOff>
    </xdr:to>
    <xdr:cxnSp macro="">
      <xdr:nvCxnSpPr>
        <xdr:cNvPr id="60" name="Conector recto de flecha 59"/>
        <xdr:cNvCxnSpPr/>
      </xdr:nvCxnSpPr>
      <xdr:spPr>
        <a:xfrm flipV="1">
          <a:off x="12562114" y="14709321"/>
          <a:ext cx="568779" cy="95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55794</xdr:colOff>
      <xdr:row>95</xdr:row>
      <xdr:rowOff>213633</xdr:rowOff>
    </xdr:from>
    <xdr:to>
      <xdr:col>10</xdr:col>
      <xdr:colOff>625930</xdr:colOff>
      <xdr:row>95</xdr:row>
      <xdr:rowOff>213633</xdr:rowOff>
    </xdr:to>
    <xdr:cxnSp macro="">
      <xdr:nvCxnSpPr>
        <xdr:cNvPr id="61" name="Conector recto de flecha 60"/>
        <xdr:cNvCxnSpPr/>
      </xdr:nvCxnSpPr>
      <xdr:spPr>
        <a:xfrm flipH="1">
          <a:off x="13676544" y="19753490"/>
          <a:ext cx="570136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598714</xdr:colOff>
      <xdr:row>71</xdr:row>
      <xdr:rowOff>95249</xdr:rowOff>
    </xdr:from>
    <xdr:to>
      <xdr:col>10</xdr:col>
      <xdr:colOff>598714</xdr:colOff>
      <xdr:row>95</xdr:row>
      <xdr:rowOff>217714</xdr:rowOff>
    </xdr:to>
    <xdr:cxnSp macro="">
      <xdr:nvCxnSpPr>
        <xdr:cNvPr id="62" name="Conector recto 61"/>
        <xdr:cNvCxnSpPr/>
      </xdr:nvCxnSpPr>
      <xdr:spPr>
        <a:xfrm>
          <a:off x="14219464" y="14736535"/>
          <a:ext cx="0" cy="502103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29935</xdr:colOff>
      <xdr:row>92</xdr:row>
      <xdr:rowOff>122464</xdr:rowOff>
    </xdr:from>
    <xdr:to>
      <xdr:col>10</xdr:col>
      <xdr:colOff>598714</xdr:colOff>
      <xdr:row>92</xdr:row>
      <xdr:rowOff>131990</xdr:rowOff>
    </xdr:to>
    <xdr:cxnSp macro="">
      <xdr:nvCxnSpPr>
        <xdr:cNvPr id="63" name="Conector recto de flecha 62"/>
        <xdr:cNvCxnSpPr/>
      </xdr:nvCxnSpPr>
      <xdr:spPr>
        <a:xfrm flipV="1">
          <a:off x="13650685" y="19050000"/>
          <a:ext cx="568779" cy="95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1129393</xdr:colOff>
      <xdr:row>1</xdr:row>
      <xdr:rowOff>1</xdr:rowOff>
    </xdr:from>
    <xdr:to>
      <xdr:col>7</xdr:col>
      <xdr:colOff>0</xdr:colOff>
      <xdr:row>17</xdr:row>
      <xdr:rowOff>95249</xdr:rowOff>
    </xdr:to>
    <xdr:grpSp>
      <xdr:nvGrpSpPr>
        <xdr:cNvPr id="51" name="Grupo 50"/>
        <xdr:cNvGrpSpPr>
          <a:grpSpLocks/>
        </xdr:cNvGrpSpPr>
      </xdr:nvGrpSpPr>
      <xdr:grpSpPr bwMode="auto">
        <a:xfrm>
          <a:off x="2571750" y="190501"/>
          <a:ext cx="7742464" cy="3156855"/>
          <a:chOff x="0" y="-3020"/>
          <a:chExt cx="62214" cy="26832"/>
        </a:xfrm>
      </xdr:grpSpPr>
      <xdr:sp macro="" textlink="">
        <xdr:nvSpPr>
          <xdr:cNvPr id="52" name="Text Box 34"/>
          <xdr:cNvSpPr txBox="1">
            <a:spLocks noChangeArrowheads="1"/>
          </xdr:cNvSpPr>
        </xdr:nvSpPr>
        <xdr:spPr bwMode="auto">
          <a:xfrm>
            <a:off x="29716" y="10198"/>
            <a:ext cx="6751" cy="3137"/>
          </a:xfrm>
          <a:prstGeom prst="rect">
            <a:avLst/>
          </a:prstGeom>
          <a:gradFill rotWithShape="1">
            <a:gsLst>
              <a:gs pos="0">
                <a:srgbClr val="8D8D8D"/>
              </a:gs>
              <a:gs pos="50000">
                <a:srgbClr val="CCCCCC"/>
              </a:gs>
              <a:gs pos="100000">
                <a:srgbClr val="F2F2F2"/>
              </a:gs>
            </a:gsLst>
            <a:lin ang="13500000" scaled="1"/>
          </a:gradFill>
          <a:ln w="9525">
            <a:miter lim="800000"/>
            <a:headEnd/>
            <a:tailEnd/>
          </a:ln>
          <a:scene3d>
            <a:camera prst="legacyObliqueTopRight"/>
            <a:lightRig rig="legacyFlat3" dir="b"/>
          </a:scene3d>
          <a:sp3d extrusionH="254000" prstMaterial="legacyMatte">
            <a:bevelT w="13500" h="13500" prst="angle"/>
            <a:bevelB w="13500" h="13500" prst="angle"/>
            <a:extrusionClr>
              <a:schemeClr val="bg1">
                <a:lumMod val="85000"/>
                <a:lumOff val="0"/>
              </a:schemeClr>
            </a:extrusionClr>
            <a:contourClr>
              <a:schemeClr val="bg1">
                <a:lumMod val="95000"/>
                <a:lumOff val="0"/>
              </a:schemeClr>
            </a:contourClr>
          </a:sp3d>
        </xdr:spPr>
        <xdr:txBody>
          <a:bodyPr rot="0" vert="horz" wrap="square" lIns="54000" tIns="10800" rIns="54000" bIns="10800" anchor="t" anchorCtr="0" upright="1">
            <a:noAutofit/>
          </a:bodyPr>
          <a:lstStyle/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ES" sz="9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COLOFONIA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es-ES" sz="9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68.000 l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ES" sz="9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8" name="Oval 35"/>
          <xdr:cNvSpPr>
            <a:spLocks noChangeArrowheads="1"/>
          </xdr:cNvSpPr>
        </xdr:nvSpPr>
        <xdr:spPr bwMode="auto">
          <a:xfrm>
            <a:off x="7429" y="11334"/>
            <a:ext cx="10287" cy="7525"/>
          </a:xfrm>
          <a:prstGeom prst="ellipse">
            <a:avLst/>
          </a:prstGeom>
          <a:gradFill rotWithShape="1">
            <a:gsLst>
              <a:gs pos="0">
                <a:srgbClr val="8D8D8D"/>
              </a:gs>
              <a:gs pos="50000">
                <a:srgbClr val="CCCCCC"/>
              </a:gs>
              <a:gs pos="100000">
                <a:srgbClr val="F2F2F2"/>
              </a:gs>
            </a:gsLst>
            <a:lin ang="13500000" scaled="1"/>
          </a:gradFill>
          <a:ln w="9525">
            <a:round/>
            <a:headEnd/>
            <a:tailEnd/>
          </a:ln>
          <a:scene3d>
            <a:camera prst="legacyObliqueTopRight"/>
            <a:lightRig rig="legacyFlat3" dir="b"/>
          </a:scene3d>
          <a:sp3d extrusionH="430200" prstMaterial="legacyMatte">
            <a:bevelT w="13500" h="13500" prst="angle"/>
            <a:bevelB w="13500" h="13500" prst="angle"/>
            <a:extrusionClr>
              <a:schemeClr val="bg1">
                <a:lumMod val="85000"/>
                <a:lumOff val="0"/>
              </a:schemeClr>
            </a:extrusionClr>
            <a:contourClr>
              <a:schemeClr val="bg1">
                <a:lumMod val="95000"/>
                <a:lumOff val="0"/>
              </a:schemeClr>
            </a:contourClr>
          </a:sp3d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ES" sz="10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Costes conjuntos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ES" sz="10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124.000 € 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S" sz="10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9" name="Text Box 36"/>
          <xdr:cNvSpPr txBox="1">
            <a:spLocks noChangeArrowheads="1"/>
          </xdr:cNvSpPr>
        </xdr:nvSpPr>
        <xdr:spPr bwMode="auto">
          <a:xfrm>
            <a:off x="6761" y="6381"/>
            <a:ext cx="13717" cy="38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es-ES" sz="8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PROCESO CONJUNTO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es-ES" sz="8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DESTILACION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4" name="AutoShape 39"/>
          <xdr:cNvSpPr>
            <a:spLocks noChangeArrowheads="1"/>
          </xdr:cNvSpPr>
        </xdr:nvSpPr>
        <xdr:spPr bwMode="auto">
          <a:xfrm>
            <a:off x="20002" y="6477"/>
            <a:ext cx="6858" cy="6858"/>
          </a:xfrm>
          <a:prstGeom prst="irregularSeal1">
            <a:avLst/>
          </a:prstGeom>
          <a:solidFill>
            <a:schemeClr val="bg1">
              <a:lumMod val="95000"/>
              <a:lumOff val="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sp macro="" textlink="">
        <xdr:nvSpPr>
          <xdr:cNvPr id="65" name="Text Box 40"/>
          <xdr:cNvSpPr txBox="1">
            <a:spLocks noChangeArrowheads="1"/>
          </xdr:cNvSpPr>
        </xdr:nvSpPr>
        <xdr:spPr bwMode="auto">
          <a:xfrm>
            <a:off x="20192" y="7735"/>
            <a:ext cx="6859" cy="4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S" sz="9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Punto Escisión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6" name="Text Box 41"/>
          <xdr:cNvSpPr txBox="1">
            <a:spLocks noChangeArrowheads="1"/>
          </xdr:cNvSpPr>
        </xdr:nvSpPr>
        <xdr:spPr bwMode="auto">
          <a:xfrm>
            <a:off x="6852" y="-1523"/>
            <a:ext cx="13716" cy="22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S" sz="8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Costes no separables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7" name="Text Box 42"/>
          <xdr:cNvSpPr txBox="1">
            <a:spLocks noChangeArrowheads="1"/>
          </xdr:cNvSpPr>
        </xdr:nvSpPr>
        <xdr:spPr bwMode="auto">
          <a:xfrm>
            <a:off x="36099" y="2283"/>
            <a:ext cx="14859" cy="2286"/>
          </a:xfrm>
          <a:prstGeom prst="rect">
            <a:avLst/>
          </a:prstGeom>
          <a:solidFill>
            <a:srgbClr val="FFFF99">
              <a:alpha val="0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S" sz="8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PROCESO AUTÓNOMO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8" name="Text Box 1335"/>
          <xdr:cNvSpPr txBox="1">
            <a:spLocks noChangeArrowheads="1"/>
          </xdr:cNvSpPr>
        </xdr:nvSpPr>
        <xdr:spPr bwMode="auto">
          <a:xfrm>
            <a:off x="29716" y="4573"/>
            <a:ext cx="6383" cy="4034"/>
          </a:xfrm>
          <a:prstGeom prst="rect">
            <a:avLst/>
          </a:prstGeom>
          <a:gradFill rotWithShape="1">
            <a:gsLst>
              <a:gs pos="0">
                <a:srgbClr val="8D8D8D"/>
              </a:gs>
              <a:gs pos="50000">
                <a:srgbClr val="CCCCCC"/>
              </a:gs>
              <a:gs pos="100000">
                <a:srgbClr val="F2F2F2"/>
              </a:gs>
            </a:gsLst>
            <a:lin ang="13500000" scaled="1"/>
          </a:gradFill>
          <a:ln w="9525">
            <a:miter lim="800000"/>
            <a:headEnd/>
            <a:tailEnd/>
          </a:ln>
          <a:scene3d>
            <a:camera prst="legacyObliqueTopRight"/>
            <a:lightRig rig="legacyFlat3" dir="b"/>
          </a:scene3d>
          <a:sp3d extrusionH="254000" prstMaterial="legacyMatte">
            <a:bevelT w="13500" h="13500" prst="angle"/>
            <a:bevelB w="13500" h="13500" prst="angle"/>
            <a:extrusionClr>
              <a:schemeClr val="bg1">
                <a:lumMod val="85000"/>
                <a:lumOff val="0"/>
              </a:schemeClr>
            </a:extrusionClr>
            <a:contourClr>
              <a:schemeClr val="bg1">
                <a:lumMod val="95000"/>
                <a:lumOff val="0"/>
              </a:schemeClr>
            </a:contourClr>
          </a:sp3d>
        </xdr:spPr>
        <xdr:txBody>
          <a:bodyPr rot="0" vert="horz" wrap="square" lIns="54000" tIns="10800" rIns="54000" bIns="1080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es-ES" sz="9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AGUARRÁS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es-ES" sz="9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22.000 l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S" sz="9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S" sz="9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S" sz="9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9" name="Text Box 1343"/>
          <xdr:cNvSpPr txBox="1">
            <a:spLocks noChangeArrowheads="1"/>
          </xdr:cNvSpPr>
        </xdr:nvSpPr>
        <xdr:spPr bwMode="auto">
          <a:xfrm>
            <a:off x="30048" y="14776"/>
            <a:ext cx="5995" cy="3088"/>
          </a:xfrm>
          <a:prstGeom prst="rect">
            <a:avLst/>
          </a:prstGeom>
          <a:gradFill rotWithShape="1">
            <a:gsLst>
              <a:gs pos="0">
                <a:srgbClr val="8D8D8D"/>
              </a:gs>
              <a:gs pos="50000">
                <a:srgbClr val="CCCCCC"/>
              </a:gs>
              <a:gs pos="100000">
                <a:srgbClr val="F2F2F2"/>
              </a:gs>
            </a:gsLst>
            <a:lin ang="13500000" scaled="1"/>
          </a:gradFill>
          <a:ln w="9525">
            <a:miter lim="800000"/>
            <a:headEnd/>
            <a:tailEnd/>
          </a:ln>
          <a:scene3d>
            <a:camera prst="legacyObliqueTopRight"/>
            <a:lightRig rig="legacyFlat3" dir="b"/>
          </a:scene3d>
          <a:sp3d extrusionH="254000" prstMaterial="legacyMatte">
            <a:bevelT w="13500" h="13500" prst="angle"/>
            <a:bevelB w="13500" h="13500" prst="angle"/>
            <a:extrusionClr>
              <a:schemeClr val="bg1">
                <a:lumMod val="85000"/>
                <a:lumOff val="0"/>
              </a:schemeClr>
            </a:extrusionClr>
            <a:contourClr>
              <a:schemeClr val="bg1">
                <a:lumMod val="95000"/>
                <a:lumOff val="0"/>
              </a:schemeClr>
            </a:contourClr>
          </a:sp3d>
        </xdr:spPr>
        <xdr:txBody>
          <a:bodyPr rot="0" vert="horz" wrap="square" lIns="54000" tIns="10800" rIns="54000" bIns="10800" anchor="t" anchorCtr="0" upright="1">
            <a:noAutofit/>
          </a:bodyPr>
          <a:lstStyle/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ES" sz="9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Impurezas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es-ES" sz="9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12.000 Kg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0" name="Oval 58"/>
          <xdr:cNvSpPr>
            <a:spLocks noChangeArrowheads="1"/>
          </xdr:cNvSpPr>
        </xdr:nvSpPr>
        <xdr:spPr bwMode="auto">
          <a:xfrm>
            <a:off x="26950" y="20854"/>
            <a:ext cx="12203" cy="2958"/>
          </a:xfrm>
          <a:prstGeom prst="ellipse">
            <a:avLst/>
          </a:prstGeom>
          <a:gradFill rotWithShape="1">
            <a:gsLst>
              <a:gs pos="0">
                <a:srgbClr val="8D8D8D"/>
              </a:gs>
              <a:gs pos="50000">
                <a:srgbClr val="CCCCCC"/>
              </a:gs>
              <a:gs pos="100000">
                <a:srgbClr val="F2F2F2"/>
              </a:gs>
            </a:gsLst>
            <a:lin ang="13500000" scaled="1"/>
          </a:gradFill>
          <a:ln w="9525">
            <a:round/>
            <a:headEnd/>
            <a:tailEnd/>
          </a:ln>
          <a:scene3d>
            <a:camera prst="legacyObliqueTopRight"/>
            <a:lightRig rig="legacyFlat3" dir="b"/>
          </a:scene3d>
          <a:sp3d extrusionH="127000" prstMaterial="legacyMatte">
            <a:bevelT w="13500" h="13500" prst="angle"/>
            <a:bevelB w="13500" h="13500" prst="angle"/>
            <a:extrusionClr>
              <a:schemeClr val="bg1">
                <a:lumMod val="85000"/>
                <a:lumOff val="0"/>
              </a:schemeClr>
            </a:extrusionClr>
            <a:contourClr>
              <a:schemeClr val="bg1">
                <a:lumMod val="95000"/>
                <a:lumOff val="0"/>
              </a:schemeClr>
            </a:contourClr>
          </a:sp3d>
        </xdr:spPr>
        <xdr:txBody>
          <a:bodyPr rot="0" vert="horz" wrap="square" lIns="18000" tIns="18000" rIns="18000" bIns="18000" anchor="t" anchorCtr="0" upright="1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ES" sz="8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Retiradas sin coste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1" name="Oval 63"/>
          <xdr:cNvSpPr>
            <a:spLocks noChangeArrowheads="1"/>
          </xdr:cNvSpPr>
        </xdr:nvSpPr>
        <xdr:spPr bwMode="auto">
          <a:xfrm>
            <a:off x="37718" y="5331"/>
            <a:ext cx="11145" cy="3677"/>
          </a:xfrm>
          <a:prstGeom prst="ellipse">
            <a:avLst/>
          </a:prstGeom>
          <a:gradFill rotWithShape="1">
            <a:gsLst>
              <a:gs pos="0">
                <a:srgbClr val="8D8D8D"/>
              </a:gs>
              <a:gs pos="50000">
                <a:srgbClr val="CCCCCC"/>
              </a:gs>
              <a:gs pos="100000">
                <a:srgbClr val="F2F2F2"/>
              </a:gs>
            </a:gsLst>
            <a:lin ang="13500000" scaled="1"/>
          </a:gradFill>
          <a:ln w="9525">
            <a:round/>
            <a:headEnd/>
            <a:tailEnd/>
          </a:ln>
          <a:scene3d>
            <a:camera prst="legacyObliqueTopRight"/>
            <a:lightRig rig="legacyFlat3" dir="b"/>
          </a:scene3d>
          <a:sp3d extrusionH="127000" prstMaterial="legacyMatte">
            <a:bevelT w="13500" h="13500" prst="angle"/>
            <a:bevelB w="13500" h="13500" prst="angle"/>
            <a:extrusionClr>
              <a:schemeClr val="bg1">
                <a:lumMod val="85000"/>
                <a:lumOff val="0"/>
              </a:schemeClr>
            </a:extrusionClr>
            <a:contourClr>
              <a:schemeClr val="bg1">
                <a:lumMod val="95000"/>
                <a:lumOff val="0"/>
              </a:schemeClr>
            </a:contourClr>
          </a:sp3d>
        </xdr:spPr>
        <xdr:txBody>
          <a:bodyPr rot="0" vert="horz" wrap="square" lIns="18000" tIns="18000" rIns="18000" bIns="1800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es-ES" sz="8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Ctes.autónomos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es-ES" sz="8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12.000 €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2" name="Text Box 64"/>
          <xdr:cNvSpPr txBox="1">
            <a:spLocks noChangeArrowheads="1"/>
          </xdr:cNvSpPr>
        </xdr:nvSpPr>
        <xdr:spPr bwMode="auto">
          <a:xfrm>
            <a:off x="0" y="8382"/>
            <a:ext cx="6858" cy="5758"/>
          </a:xfrm>
          <a:prstGeom prst="rect">
            <a:avLst/>
          </a:prstGeom>
          <a:gradFill rotWithShape="1">
            <a:gsLst>
              <a:gs pos="0">
                <a:srgbClr val="8D8D8D"/>
              </a:gs>
              <a:gs pos="50000">
                <a:srgbClr val="CCCCCC"/>
              </a:gs>
              <a:gs pos="100000">
                <a:srgbClr val="F2F2F2"/>
              </a:gs>
            </a:gsLst>
            <a:lin ang="13500000" scaled="1"/>
          </a:gradFill>
          <a:ln w="9525">
            <a:miter lim="800000"/>
            <a:headEnd/>
            <a:tailEnd/>
          </a:ln>
          <a:scene3d>
            <a:camera prst="legacyObliqueTopRight"/>
            <a:lightRig rig="legacyFlat3" dir="b"/>
          </a:scene3d>
          <a:sp3d extrusionH="127000" prstMaterial="legacyMatte">
            <a:bevelT w="13500" h="13500" prst="angle"/>
            <a:bevelB w="13500" h="13500" prst="angle"/>
            <a:extrusionClr>
              <a:schemeClr val="bg1">
                <a:lumMod val="85000"/>
                <a:lumOff val="0"/>
              </a:schemeClr>
            </a:extrusionClr>
            <a:contourClr>
              <a:schemeClr val="bg1">
                <a:lumMod val="95000"/>
                <a:lumOff val="0"/>
              </a:schemeClr>
            </a:contourClr>
          </a:sp3d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es-ES" sz="9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RESINA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es-ES" sz="9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(MIERA)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es-ES" sz="9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100 TN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3" name="Oval 65"/>
          <xdr:cNvSpPr>
            <a:spLocks noChangeArrowheads="1"/>
          </xdr:cNvSpPr>
        </xdr:nvSpPr>
        <xdr:spPr bwMode="auto">
          <a:xfrm>
            <a:off x="37718" y="11429"/>
            <a:ext cx="11144" cy="3961"/>
          </a:xfrm>
          <a:prstGeom prst="ellipse">
            <a:avLst/>
          </a:prstGeom>
          <a:gradFill rotWithShape="1">
            <a:gsLst>
              <a:gs pos="0">
                <a:srgbClr val="8D8D8D"/>
              </a:gs>
              <a:gs pos="50000">
                <a:srgbClr val="CCCCCC"/>
              </a:gs>
              <a:gs pos="100000">
                <a:srgbClr val="F2F2F2"/>
              </a:gs>
            </a:gsLst>
            <a:lin ang="13500000" scaled="1"/>
          </a:gradFill>
          <a:ln w="9525">
            <a:round/>
            <a:headEnd/>
            <a:tailEnd/>
          </a:ln>
          <a:scene3d>
            <a:camera prst="legacyObliqueTopRight"/>
            <a:lightRig rig="legacyFlat3" dir="b"/>
          </a:scene3d>
          <a:sp3d extrusionH="127000" prstMaterial="legacyMatte">
            <a:bevelT w="13500" h="13500" prst="angle"/>
            <a:bevelB w="13500" h="13500" prst="angle"/>
            <a:extrusionClr>
              <a:schemeClr val="bg1">
                <a:lumMod val="85000"/>
                <a:lumOff val="0"/>
              </a:schemeClr>
            </a:extrusionClr>
            <a:contourClr>
              <a:schemeClr val="bg1">
                <a:lumMod val="95000"/>
                <a:lumOff val="0"/>
              </a:schemeClr>
            </a:contourClr>
          </a:sp3d>
        </xdr:spPr>
        <xdr:txBody>
          <a:bodyPr rot="0" vert="horz" wrap="square" lIns="18000" tIns="18000" rIns="18000" bIns="1800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es-ES" sz="8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Ctes. Autónomos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es-ES" sz="8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140.000 €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4" name="Text Box 67"/>
          <xdr:cNvSpPr txBox="1">
            <a:spLocks noChangeArrowheads="1"/>
          </xdr:cNvSpPr>
        </xdr:nvSpPr>
        <xdr:spPr bwMode="auto">
          <a:xfrm>
            <a:off x="50642" y="10000"/>
            <a:ext cx="9019" cy="4006"/>
          </a:xfrm>
          <a:prstGeom prst="rect">
            <a:avLst/>
          </a:prstGeom>
          <a:gradFill rotWithShape="1">
            <a:gsLst>
              <a:gs pos="0">
                <a:srgbClr val="8D8D8D"/>
              </a:gs>
              <a:gs pos="50000">
                <a:srgbClr val="CCCCCC"/>
              </a:gs>
              <a:gs pos="100000">
                <a:srgbClr val="F2F2F2"/>
              </a:gs>
            </a:gsLst>
            <a:lin ang="13500000" scaled="1"/>
          </a:gradFill>
          <a:ln w="9525">
            <a:miter lim="800000"/>
            <a:headEnd/>
            <a:tailEnd/>
          </a:ln>
          <a:scene3d>
            <a:camera prst="legacyObliqueTopRight"/>
            <a:lightRig rig="legacyFlat3" dir="b"/>
          </a:scene3d>
          <a:sp3d extrusionH="254000" prstMaterial="legacyMatte">
            <a:bevelT w="13500" h="13500" prst="angle"/>
            <a:bevelB w="13500" h="13500" prst="angle"/>
            <a:extrusionClr>
              <a:schemeClr val="bg1">
                <a:lumMod val="85000"/>
                <a:lumOff val="0"/>
              </a:schemeClr>
            </a:extrusionClr>
            <a:contourClr>
              <a:schemeClr val="bg1">
                <a:lumMod val="95000"/>
                <a:lumOff val="0"/>
              </a:schemeClr>
            </a:contourClr>
          </a:sp3d>
        </xdr:spPr>
        <xdr:txBody>
          <a:bodyPr rot="0" vert="horz" wrap="square" lIns="54000" tIns="10800" rIns="54000" bIns="10800" anchor="t" anchorCtr="0" upright="1">
            <a:noAutofit/>
          </a:bodyPr>
          <a:lstStyle/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ES" sz="9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Barniz natural 2 l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es-ES" sz="9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48.000 botes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5" name="Text Box 1355"/>
          <xdr:cNvSpPr txBox="1">
            <a:spLocks noChangeArrowheads="1"/>
          </xdr:cNvSpPr>
        </xdr:nvSpPr>
        <xdr:spPr bwMode="auto">
          <a:xfrm>
            <a:off x="50039" y="3993"/>
            <a:ext cx="12175" cy="3628"/>
          </a:xfrm>
          <a:prstGeom prst="rect">
            <a:avLst/>
          </a:prstGeom>
          <a:gradFill rotWithShape="1">
            <a:gsLst>
              <a:gs pos="0">
                <a:srgbClr val="8D8D8D"/>
              </a:gs>
              <a:gs pos="50000">
                <a:srgbClr val="CCCCCC"/>
              </a:gs>
              <a:gs pos="100000">
                <a:srgbClr val="F2F2F2"/>
              </a:gs>
            </a:gsLst>
            <a:lin ang="13500000" scaled="1"/>
          </a:gradFill>
          <a:ln w="9525">
            <a:miter lim="800000"/>
            <a:headEnd/>
            <a:tailEnd/>
          </a:ln>
          <a:scene3d>
            <a:camera prst="legacyObliqueTopRight"/>
            <a:lightRig rig="legacyFlat3" dir="b"/>
          </a:scene3d>
          <a:sp3d extrusionH="254000" prstMaterial="legacyMatte">
            <a:bevelT w="13500" h="13500" prst="angle"/>
            <a:bevelB w="13500" h="13500" prst="angle"/>
            <a:extrusionClr>
              <a:schemeClr val="bg1">
                <a:lumMod val="85000"/>
                <a:lumOff val="0"/>
              </a:schemeClr>
            </a:extrusionClr>
            <a:contourClr>
              <a:schemeClr val="bg1">
                <a:lumMod val="95000"/>
                <a:lumOff val="0"/>
              </a:schemeClr>
            </a:contourClr>
          </a:sp3d>
        </xdr:spPr>
        <xdr:txBody>
          <a:bodyPr rot="0" vert="horz" wrap="square" lIns="54000" tIns="10800" rIns="54000" bIns="10800" anchor="t" anchorCtr="0" upright="1">
            <a:noAutofit/>
          </a:bodyPr>
          <a:lstStyle/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ES" sz="9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Aguarrás botellas  1/2 l.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es-ES" sz="9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44.000 botellas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ES" sz="9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grpSp>
        <xdr:nvGrpSpPr>
          <xdr:cNvPr id="76" name="7252 Grupo"/>
          <xdr:cNvGrpSpPr>
            <a:grpSpLocks/>
          </xdr:cNvGrpSpPr>
        </xdr:nvGrpSpPr>
        <xdr:grpSpPr bwMode="auto">
          <a:xfrm>
            <a:off x="6858" y="-3020"/>
            <a:ext cx="44005" cy="23402"/>
            <a:chOff x="6858" y="-3020"/>
            <a:chExt cx="44005" cy="23402"/>
          </a:xfrm>
        </xdr:grpSpPr>
        <xdr:cxnSp macro="">
          <xdr:nvCxnSpPr>
            <xdr:cNvPr id="79" name="Line 43"/>
            <xdr:cNvCxnSpPr>
              <a:cxnSpLocks noChangeShapeType="1"/>
            </xdr:cNvCxnSpPr>
          </xdr:nvCxnSpPr>
          <xdr:spPr bwMode="auto">
            <a:xfrm>
              <a:off x="37528" y="4657"/>
              <a:ext cx="11430" cy="6"/>
            </a:xfrm>
            <a:prstGeom prst="line">
              <a:avLst/>
            </a:prstGeom>
            <a:noFill/>
            <a:ln w="2857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80" name="Line 44"/>
            <xdr:cNvCxnSpPr>
              <a:cxnSpLocks noChangeShapeType="1"/>
            </xdr:cNvCxnSpPr>
          </xdr:nvCxnSpPr>
          <xdr:spPr bwMode="auto">
            <a:xfrm flipV="1">
              <a:off x="26574" y="6381"/>
              <a:ext cx="3099" cy="333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81" name="Line 45"/>
            <xdr:cNvCxnSpPr>
              <a:cxnSpLocks noChangeShapeType="1"/>
            </xdr:cNvCxnSpPr>
          </xdr:nvCxnSpPr>
          <xdr:spPr bwMode="auto">
            <a:xfrm>
              <a:off x="26574" y="9715"/>
              <a:ext cx="2001" cy="161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82" name="Line 46"/>
            <xdr:cNvCxnSpPr>
              <a:cxnSpLocks noChangeShapeType="1"/>
            </xdr:cNvCxnSpPr>
          </xdr:nvCxnSpPr>
          <xdr:spPr bwMode="auto">
            <a:xfrm>
              <a:off x="26574" y="9715"/>
              <a:ext cx="2655" cy="619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grpSp>
          <xdr:nvGrpSpPr>
            <xdr:cNvPr id="83" name="Group 49"/>
            <xdr:cNvGrpSpPr>
              <a:grpSpLocks/>
            </xdr:cNvGrpSpPr>
          </xdr:nvGrpSpPr>
          <xdr:grpSpPr bwMode="auto">
            <a:xfrm>
              <a:off x="36004" y="10996"/>
              <a:ext cx="14859" cy="6360"/>
              <a:chOff x="36004" y="12375"/>
              <a:chExt cx="23" cy="10"/>
            </a:xfrm>
          </xdr:grpSpPr>
          <xdr:sp macro="" textlink="">
            <xdr:nvSpPr>
              <xdr:cNvPr id="91" name="Text Box 50"/>
              <xdr:cNvSpPr txBox="1">
                <a:spLocks noChangeArrowheads="1"/>
              </xdr:cNvSpPr>
            </xdr:nvSpPr>
            <xdr:spPr bwMode="auto">
              <a:xfrm>
                <a:off x="36004" y="12382"/>
                <a:ext cx="23" cy="3"/>
              </a:xfrm>
              <a:prstGeom prst="rect">
                <a:avLst/>
              </a:prstGeom>
              <a:solidFill>
                <a:srgbClr val="FFFF99">
                  <a:alpha val="0"/>
                </a:srgb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800" b="1">
                    <a:effectLst/>
                    <a:latin typeface="Calibri" panose="020F0502020204030204" pitchFamily="34" charset="0"/>
                    <a:ea typeface="Calibri" panose="020F0502020204030204" pitchFamily="34" charset="0"/>
                    <a:cs typeface="Times New Roman" panose="02020603050405020304" pitchFamily="18" charset="0"/>
                  </a:rPr>
                  <a:t>PROCESO AUTÓNOMO</a:t>
                </a:r>
                <a:endParaRPr lang="es-ES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2" name="Line 51"/>
              <xdr:cNvCxnSpPr>
                <a:cxnSpLocks noChangeShapeType="1"/>
              </xdr:cNvCxnSpPr>
            </xdr:nvCxnSpPr>
            <xdr:spPr bwMode="auto">
              <a:xfrm>
                <a:off x="36006" y="12375"/>
                <a:ext cx="18" cy="0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round/>
                <a:headE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93" name="Line 51"/>
              <xdr:cNvCxnSpPr>
                <a:cxnSpLocks noChangeShapeType="1"/>
              </xdr:cNvCxnSpPr>
            </xdr:nvCxnSpPr>
            <xdr:spPr bwMode="auto">
              <a:xfrm>
                <a:off x="36008" y="12385"/>
                <a:ext cx="18" cy="0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round/>
                <a:headE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cxnSp macro="">
          <xdr:nvCxnSpPr>
            <xdr:cNvPr id="84" name="Line 57"/>
            <xdr:cNvCxnSpPr>
              <a:cxnSpLocks noChangeShapeType="1"/>
            </xdr:cNvCxnSpPr>
          </xdr:nvCxnSpPr>
          <xdr:spPr bwMode="auto">
            <a:xfrm>
              <a:off x="32861" y="16953"/>
              <a:ext cx="6" cy="342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prstDash val="dash"/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grpSp>
          <xdr:nvGrpSpPr>
            <xdr:cNvPr id="85" name="Group 59"/>
            <xdr:cNvGrpSpPr>
              <a:grpSpLocks/>
            </xdr:cNvGrpSpPr>
          </xdr:nvGrpSpPr>
          <xdr:grpSpPr bwMode="auto">
            <a:xfrm>
              <a:off x="35576" y="-3020"/>
              <a:ext cx="14369" cy="5224"/>
              <a:chOff x="35528" y="-4"/>
              <a:chExt cx="22" cy="8"/>
            </a:xfrm>
          </xdr:grpSpPr>
          <xdr:sp macro="" textlink="">
            <xdr:nvSpPr>
              <xdr:cNvPr id="89" name="Text Box 60"/>
              <xdr:cNvSpPr txBox="1">
                <a:spLocks noChangeArrowheads="1"/>
              </xdr:cNvSpPr>
            </xdr:nvSpPr>
            <xdr:spPr bwMode="auto">
              <a:xfrm>
                <a:off x="35528" y="-4"/>
                <a:ext cx="22" cy="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800" b="1">
                    <a:effectLst/>
                    <a:latin typeface="Calibri" panose="020F0502020204030204" pitchFamily="34" charset="0"/>
                    <a:ea typeface="Calibri" panose="020F0502020204030204" pitchFamily="34" charset="0"/>
                    <a:cs typeface="Times New Roman" panose="02020603050405020304" pitchFamily="18" charset="0"/>
                  </a:rPr>
                  <a:t>Costes separables</a:t>
                </a:r>
                <a:endParaRPr lang="es-ES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0" name="Line 61"/>
              <xdr:cNvCxnSpPr>
                <a:cxnSpLocks noChangeShapeType="1"/>
              </xdr:cNvCxnSpPr>
            </xdr:nvCxnSpPr>
            <xdr:spPr bwMode="auto">
              <a:xfrm>
                <a:off x="35539" y="1"/>
                <a:ext cx="0" cy="3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prstDash val="dash"/>
                <a:round/>
                <a:headE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cxnSp macro="">
          <xdr:nvCxnSpPr>
            <xdr:cNvPr id="86" name="Line 62"/>
            <xdr:cNvCxnSpPr>
              <a:cxnSpLocks noChangeShapeType="1"/>
            </xdr:cNvCxnSpPr>
          </xdr:nvCxnSpPr>
          <xdr:spPr bwMode="auto">
            <a:xfrm>
              <a:off x="13239" y="1902"/>
              <a:ext cx="13" cy="342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prstDash val="dash"/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87" name="Line 37"/>
            <xdr:cNvCxnSpPr>
              <a:cxnSpLocks noChangeShapeType="1"/>
            </xdr:cNvCxnSpPr>
          </xdr:nvCxnSpPr>
          <xdr:spPr bwMode="auto">
            <a:xfrm>
              <a:off x="6858" y="10198"/>
              <a:ext cx="14287" cy="0"/>
            </a:xfrm>
            <a:prstGeom prst="line">
              <a:avLst/>
            </a:prstGeom>
            <a:noFill/>
            <a:ln w="2857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88" name="Line 57"/>
            <xdr:cNvCxnSpPr>
              <a:cxnSpLocks noChangeShapeType="1"/>
            </xdr:cNvCxnSpPr>
          </xdr:nvCxnSpPr>
          <xdr:spPr bwMode="auto">
            <a:xfrm>
              <a:off x="35527" y="15525"/>
              <a:ext cx="3229" cy="169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prstDash val="dash"/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77" name="Oval 65"/>
          <xdr:cNvSpPr>
            <a:spLocks noChangeArrowheads="1"/>
          </xdr:cNvSpPr>
        </xdr:nvSpPr>
        <xdr:spPr bwMode="auto">
          <a:xfrm>
            <a:off x="37998" y="17818"/>
            <a:ext cx="11144" cy="3980"/>
          </a:xfrm>
          <a:prstGeom prst="ellipse">
            <a:avLst/>
          </a:prstGeom>
          <a:gradFill rotWithShape="1">
            <a:gsLst>
              <a:gs pos="0">
                <a:srgbClr val="8D8D8D"/>
              </a:gs>
              <a:gs pos="50000">
                <a:srgbClr val="CCCCCC"/>
              </a:gs>
              <a:gs pos="100000">
                <a:srgbClr val="F2F2F2"/>
              </a:gs>
            </a:gsLst>
            <a:lin ang="13500000" scaled="1"/>
          </a:gradFill>
          <a:ln w="9525">
            <a:round/>
            <a:headEnd/>
            <a:tailEnd/>
          </a:ln>
          <a:scene3d>
            <a:camera prst="legacyObliqueTopRight"/>
            <a:lightRig rig="legacyFlat3" dir="b"/>
          </a:scene3d>
          <a:sp3d extrusionH="127000" prstMaterial="legacyMatte">
            <a:bevelT w="13500" h="13500" prst="angle"/>
            <a:bevelB w="13500" h="13500" prst="angle"/>
            <a:extrusionClr>
              <a:schemeClr val="bg1">
                <a:lumMod val="85000"/>
                <a:lumOff val="0"/>
              </a:schemeClr>
            </a:extrusionClr>
            <a:contourClr>
              <a:schemeClr val="bg1">
                <a:lumMod val="95000"/>
                <a:lumOff val="0"/>
              </a:schemeClr>
            </a:contourClr>
          </a:sp3d>
        </xdr:spPr>
        <xdr:txBody>
          <a:bodyPr rot="0" vert="horz" wrap="square" lIns="18000" tIns="18000" rIns="18000" bIns="1800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es-ES" sz="8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Ctes. Autónomos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es-ES" sz="8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5.000 €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es-ES" sz="8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8" name="Text Box 1355"/>
          <xdr:cNvSpPr txBox="1">
            <a:spLocks noChangeArrowheads="1"/>
          </xdr:cNvSpPr>
        </xdr:nvSpPr>
        <xdr:spPr bwMode="auto">
          <a:xfrm>
            <a:off x="52071" y="16858"/>
            <a:ext cx="9571" cy="3642"/>
          </a:xfrm>
          <a:prstGeom prst="rect">
            <a:avLst/>
          </a:prstGeom>
          <a:gradFill rotWithShape="1">
            <a:gsLst>
              <a:gs pos="0">
                <a:srgbClr val="8D8D8D"/>
              </a:gs>
              <a:gs pos="50000">
                <a:srgbClr val="CCCCCC"/>
              </a:gs>
              <a:gs pos="100000">
                <a:srgbClr val="F2F2F2"/>
              </a:gs>
            </a:gsLst>
            <a:lin ang="13500000" scaled="1"/>
          </a:gradFill>
          <a:ln w="9525">
            <a:miter lim="800000"/>
            <a:headEnd/>
            <a:tailEnd/>
          </a:ln>
          <a:scene3d>
            <a:camera prst="legacyObliqueTopRight"/>
            <a:lightRig rig="legacyFlat3" dir="b"/>
          </a:scene3d>
          <a:sp3d extrusionH="254000" prstMaterial="legacyMatte">
            <a:bevelT w="13500" h="13500" prst="angle"/>
            <a:bevelB w="13500" h="13500" prst="angle"/>
            <a:extrusionClr>
              <a:schemeClr val="bg1">
                <a:lumMod val="85000"/>
                <a:lumOff val="0"/>
              </a:schemeClr>
            </a:extrusionClr>
            <a:contourClr>
              <a:schemeClr val="bg1">
                <a:lumMod val="95000"/>
                <a:lumOff val="0"/>
              </a:schemeClr>
            </a:contourClr>
          </a:sp3d>
        </xdr:spPr>
        <xdr:txBody>
          <a:bodyPr rot="0" vert="horz" wrap="square" lIns="54000" tIns="10800" rIns="54000" bIns="10800" anchor="t" anchorCtr="0" upright="1">
            <a:noAutofit/>
          </a:bodyPr>
          <a:lstStyle/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ES" sz="9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Pez latas  5 l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es-ES" sz="9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3.000 l (600 latas)</a:t>
            </a:r>
            <a:endParaRPr lang="es-E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5</xdr:col>
      <xdr:colOff>865414</xdr:colOff>
      <xdr:row>147</xdr:row>
      <xdr:rowOff>95249</xdr:rowOff>
    </xdr:from>
    <xdr:to>
      <xdr:col>8</xdr:col>
      <xdr:colOff>208189</xdr:colOff>
      <xdr:row>154</xdr:row>
      <xdr:rowOff>19049</xdr:rowOff>
    </xdr:to>
    <xdr:sp macro="" textlink="">
      <xdr:nvSpPr>
        <xdr:cNvPr id="94" name="CuadroTexto 93"/>
        <xdr:cNvSpPr txBox="1"/>
      </xdr:nvSpPr>
      <xdr:spPr>
        <a:xfrm>
          <a:off x="9274628" y="30357535"/>
          <a:ext cx="241799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AMBOS VALORES TOTALES COINCIDEN PORQUE TODAS LAS UNIDADES OBTENIDAS EN EL PUNTO DE ESCISIÓN HAN SIDO SOMETIDAS A PROCESO AUTONOMO</a:t>
          </a:r>
        </a:p>
      </xdr:txBody>
    </xdr:sp>
    <xdr:clientData/>
  </xdr:twoCellAnchor>
  <xdr:twoCellAnchor>
    <xdr:from>
      <xdr:col>5</xdr:col>
      <xdr:colOff>27214</xdr:colOff>
      <xdr:row>147</xdr:row>
      <xdr:rowOff>114299</xdr:rowOff>
    </xdr:from>
    <xdr:to>
      <xdr:col>5</xdr:col>
      <xdr:colOff>865414</xdr:colOff>
      <xdr:row>150</xdr:row>
      <xdr:rowOff>57150</xdr:rowOff>
    </xdr:to>
    <xdr:cxnSp macro="">
      <xdr:nvCxnSpPr>
        <xdr:cNvPr id="95" name="Conector recto de flecha 94"/>
        <xdr:cNvCxnSpPr>
          <a:stCxn id="94" idx="1"/>
        </xdr:cNvCxnSpPr>
      </xdr:nvCxnSpPr>
      <xdr:spPr>
        <a:xfrm flipH="1" flipV="1">
          <a:off x="8436428" y="30376585"/>
          <a:ext cx="838200" cy="55517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27214</xdr:colOff>
      <xdr:row>150</xdr:row>
      <xdr:rowOff>57150</xdr:rowOff>
    </xdr:from>
    <xdr:to>
      <xdr:col>5</xdr:col>
      <xdr:colOff>865414</xdr:colOff>
      <xdr:row>152</xdr:row>
      <xdr:rowOff>114300</xdr:rowOff>
    </xdr:to>
    <xdr:cxnSp macro="">
      <xdr:nvCxnSpPr>
        <xdr:cNvPr id="96" name="Conector recto de flecha 95"/>
        <xdr:cNvCxnSpPr>
          <a:stCxn id="94" idx="1"/>
        </xdr:cNvCxnSpPr>
      </xdr:nvCxnSpPr>
      <xdr:spPr>
        <a:xfrm flipH="1">
          <a:off x="8436428" y="30931757"/>
          <a:ext cx="838200" cy="46536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8"/>
  <sheetViews>
    <sheetView topLeftCell="A7" zoomScale="70" zoomScaleNormal="70" workbookViewId="0">
      <selection activeCell="F10" sqref="F10"/>
    </sheetView>
  </sheetViews>
  <sheetFormatPr baseColWidth="10" defaultRowHeight="15" x14ac:dyDescent="0.25"/>
  <cols>
    <col min="2" max="2" width="14.7109375" customWidth="1"/>
    <col min="3" max="3" width="16.85546875" customWidth="1"/>
    <col min="4" max="4" width="14" bestFit="1" customWidth="1"/>
    <col min="6" max="6" width="23.140625" customWidth="1"/>
    <col min="7" max="7" width="19.85546875" customWidth="1"/>
  </cols>
  <sheetData>
    <row r="1" spans="1:11" ht="18.75" x14ac:dyDescent="0.3">
      <c r="A1" s="50" t="s">
        <v>49</v>
      </c>
    </row>
    <row r="2" spans="1:11" ht="18.75" x14ac:dyDescent="0.3">
      <c r="A2" s="51"/>
      <c r="B2" s="52"/>
    </row>
    <row r="3" spans="1:11" ht="18.75" x14ac:dyDescent="0.3">
      <c r="A3" s="23" t="s">
        <v>0</v>
      </c>
      <c r="B3" s="4" t="s">
        <v>4</v>
      </c>
      <c r="C3" s="6"/>
      <c r="D3" s="5"/>
      <c r="E3" s="6"/>
      <c r="F3" s="4" t="s">
        <v>32</v>
      </c>
      <c r="G3" s="6"/>
      <c r="H3" s="6"/>
      <c r="I3" s="6"/>
      <c r="J3" s="6"/>
      <c r="K3" s="5"/>
    </row>
    <row r="4" spans="1:11" ht="15.75" x14ac:dyDescent="0.25">
      <c r="A4" s="6"/>
      <c r="B4" s="6" t="s">
        <v>23</v>
      </c>
      <c r="C4" s="6" t="s">
        <v>1</v>
      </c>
      <c r="D4" s="6"/>
      <c r="E4" s="6"/>
      <c r="F4" s="44" t="s">
        <v>40</v>
      </c>
      <c r="G4" s="44" t="s">
        <v>25</v>
      </c>
      <c r="H4" s="44" t="s">
        <v>26</v>
      </c>
      <c r="I4" s="6"/>
      <c r="J4" s="6"/>
      <c r="K4" s="5"/>
    </row>
    <row r="5" spans="1:11" ht="15.75" x14ac:dyDescent="0.25">
      <c r="A5" s="6"/>
      <c r="B5" s="18">
        <v>100000</v>
      </c>
      <c r="C5" s="19">
        <v>0.95</v>
      </c>
      <c r="D5" s="7"/>
      <c r="E5" s="6"/>
      <c r="F5" s="20">
        <v>22000</v>
      </c>
      <c r="G5" s="20">
        <v>68000</v>
      </c>
      <c r="H5" s="18">
        <v>12000</v>
      </c>
      <c r="I5" s="6"/>
      <c r="J5" s="6"/>
      <c r="K5" s="5"/>
    </row>
    <row r="6" spans="1:11" ht="15.75" x14ac:dyDescent="0.25">
      <c r="A6" s="6"/>
      <c r="B6" s="6" t="s">
        <v>2</v>
      </c>
      <c r="C6" s="38">
        <v>29000</v>
      </c>
      <c r="D6" s="6"/>
      <c r="E6" s="6"/>
      <c r="F6" s="7"/>
      <c r="G6" s="7"/>
      <c r="H6" s="7"/>
      <c r="I6" s="7"/>
      <c r="J6" s="6"/>
      <c r="K6" s="5"/>
    </row>
    <row r="7" spans="1:11" ht="15.75" x14ac:dyDescent="0.25">
      <c r="A7" s="6"/>
      <c r="B7" s="6"/>
      <c r="C7" s="38"/>
      <c r="D7" s="6"/>
      <c r="E7" s="6"/>
      <c r="F7" s="4" t="s">
        <v>24</v>
      </c>
      <c r="G7" s="5"/>
      <c r="H7" s="7"/>
      <c r="I7" s="7"/>
      <c r="J7" s="6"/>
      <c r="K7" s="22"/>
    </row>
    <row r="8" spans="1:11" ht="15.75" x14ac:dyDescent="0.25">
      <c r="A8" s="6"/>
      <c r="B8" s="6"/>
      <c r="C8" s="38"/>
      <c r="D8" s="6"/>
      <c r="E8" s="6"/>
      <c r="F8" s="6" t="s">
        <v>50</v>
      </c>
      <c r="G8" s="6"/>
      <c r="H8" s="7"/>
      <c r="I8" s="7"/>
      <c r="J8" s="6"/>
      <c r="K8" s="22"/>
    </row>
    <row r="9" spans="1:11" ht="15.75" x14ac:dyDescent="0.25">
      <c r="A9" s="6"/>
      <c r="B9" s="58"/>
      <c r="C9" s="59"/>
      <c r="D9" s="60"/>
      <c r="E9" s="59"/>
      <c r="F9" s="61" t="str">
        <f>F4</f>
        <v>Aguarrás granel</v>
      </c>
      <c r="G9" s="61" t="str">
        <f>G4</f>
        <v xml:space="preserve">Colofonia </v>
      </c>
      <c r="H9" s="62"/>
      <c r="I9" s="62"/>
      <c r="J9" s="59"/>
      <c r="K9" s="5"/>
    </row>
    <row r="10" spans="1:11" ht="15.75" x14ac:dyDescent="0.25">
      <c r="A10" s="6"/>
      <c r="B10" s="58"/>
      <c r="C10" s="59"/>
      <c r="D10" s="60"/>
      <c r="E10" s="59"/>
      <c r="F10" s="63">
        <v>1.5</v>
      </c>
      <c r="G10" s="63">
        <v>3</v>
      </c>
      <c r="H10" s="62"/>
      <c r="I10" s="62"/>
      <c r="J10" s="59"/>
      <c r="K10" s="22"/>
    </row>
    <row r="11" spans="1:11" ht="15.75" x14ac:dyDescent="0.25">
      <c r="A11" s="6"/>
      <c r="B11" s="58"/>
      <c r="C11" s="59"/>
      <c r="D11" s="60"/>
      <c r="E11" s="59"/>
      <c r="F11" s="64"/>
      <c r="G11" s="64"/>
      <c r="H11" s="62"/>
      <c r="I11" s="62"/>
      <c r="J11" s="59"/>
      <c r="K11" s="22"/>
    </row>
    <row r="12" spans="1:11" ht="15.75" x14ac:dyDescent="0.25">
      <c r="A12" s="6"/>
      <c r="B12" s="58" t="s">
        <v>10</v>
      </c>
      <c r="C12" s="59"/>
      <c r="D12" s="59"/>
      <c r="E12" s="59"/>
      <c r="F12" s="58" t="s">
        <v>33</v>
      </c>
      <c r="G12" s="59"/>
      <c r="H12" s="59"/>
      <c r="I12" s="59"/>
      <c r="J12" s="59"/>
      <c r="K12" s="22"/>
    </row>
    <row r="13" spans="1:11" ht="15.75" x14ac:dyDescent="0.25">
      <c r="A13" s="6"/>
      <c r="B13" s="65"/>
      <c r="C13" s="66"/>
      <c r="D13" s="59"/>
      <c r="E13" s="59"/>
      <c r="F13" s="67" t="s">
        <v>41</v>
      </c>
      <c r="G13" s="67" t="s">
        <v>34</v>
      </c>
      <c r="H13" s="67"/>
      <c r="I13" s="65"/>
      <c r="J13" s="59"/>
      <c r="K13" s="22"/>
    </row>
    <row r="14" spans="1:11" ht="15.75" x14ac:dyDescent="0.25">
      <c r="A14" s="6"/>
      <c r="B14" s="59" t="s">
        <v>53</v>
      </c>
      <c r="C14" s="68">
        <f>F14</f>
        <v>44000</v>
      </c>
      <c r="D14" s="69"/>
      <c r="E14" s="59"/>
      <c r="F14" s="68">
        <f>F5/0.5</f>
        <v>44000</v>
      </c>
      <c r="G14" s="70">
        <f>(G5+B22+B24)/2</f>
        <v>48000</v>
      </c>
      <c r="H14" s="59"/>
      <c r="I14" s="65"/>
      <c r="J14" s="59"/>
      <c r="K14" s="22"/>
    </row>
    <row r="15" spans="1:11" ht="15.75" x14ac:dyDescent="0.25">
      <c r="A15" s="6"/>
      <c r="B15" s="59" t="s">
        <v>54</v>
      </c>
      <c r="C15" s="71">
        <v>0.1</v>
      </c>
      <c r="D15" s="69">
        <f>C14*C15</f>
        <v>4400</v>
      </c>
      <c r="E15" s="59"/>
      <c r="F15" s="72"/>
      <c r="G15" s="72"/>
      <c r="H15" s="72"/>
      <c r="I15" s="65"/>
      <c r="J15" s="59"/>
      <c r="K15" s="22"/>
    </row>
    <row r="16" spans="1:11" ht="16.5" thickBot="1" x14ac:dyDescent="0.3">
      <c r="A16" s="6"/>
      <c r="B16" s="59" t="s">
        <v>11</v>
      </c>
      <c r="C16" s="59"/>
      <c r="D16" s="69">
        <v>7600</v>
      </c>
      <c r="E16" s="59"/>
      <c r="F16" s="72"/>
      <c r="G16" s="72"/>
      <c r="H16" s="72"/>
      <c r="I16" s="59"/>
      <c r="J16" s="59"/>
      <c r="K16" s="22"/>
    </row>
    <row r="17" spans="1:11" ht="16.5" thickBot="1" x14ac:dyDescent="0.3">
      <c r="A17" s="6"/>
      <c r="B17" s="59"/>
      <c r="C17" s="59"/>
      <c r="D17" s="73">
        <f>SUM(D15:D16)</f>
        <v>12000</v>
      </c>
      <c r="E17" s="59"/>
      <c r="F17" s="74" t="s">
        <v>24</v>
      </c>
      <c r="G17" s="72"/>
      <c r="H17" s="72"/>
      <c r="I17" s="59"/>
      <c r="J17" s="59"/>
      <c r="K17" s="22"/>
    </row>
    <row r="18" spans="1:11" ht="15.75" x14ac:dyDescent="0.25">
      <c r="A18" s="6"/>
      <c r="B18" s="59"/>
      <c r="C18" s="59"/>
      <c r="D18" s="59"/>
      <c r="E18" s="59"/>
      <c r="F18" s="59" t="s">
        <v>51</v>
      </c>
      <c r="G18" s="65"/>
      <c r="H18" s="65"/>
      <c r="I18" s="59"/>
      <c r="J18" s="59"/>
      <c r="K18" s="5"/>
    </row>
    <row r="19" spans="1:11" ht="15.75" x14ac:dyDescent="0.25">
      <c r="A19" s="6"/>
      <c r="B19" s="58" t="s">
        <v>52</v>
      </c>
      <c r="C19" s="59"/>
      <c r="D19" s="59"/>
      <c r="E19" s="59"/>
      <c r="F19" s="61" t="str">
        <f>F13</f>
        <v>Aguarras botella</v>
      </c>
      <c r="G19" s="61" t="str">
        <f>G13</f>
        <v>Barniz</v>
      </c>
      <c r="H19" s="61" t="s">
        <v>35</v>
      </c>
      <c r="I19" s="59"/>
      <c r="J19" s="59"/>
      <c r="K19" s="5"/>
    </row>
    <row r="20" spans="1:11" ht="15.75" x14ac:dyDescent="0.25">
      <c r="A20" s="6"/>
      <c r="B20" s="58"/>
      <c r="C20" s="58"/>
      <c r="D20" s="59"/>
      <c r="E20" s="59"/>
      <c r="F20" s="71">
        <v>1.25</v>
      </c>
      <c r="G20" s="75">
        <v>8</v>
      </c>
      <c r="H20" s="76">
        <v>15</v>
      </c>
      <c r="I20" s="59"/>
      <c r="J20" s="59"/>
      <c r="K20" s="5"/>
    </row>
    <row r="21" spans="1:11" ht="15.75" x14ac:dyDescent="0.25">
      <c r="A21" s="6"/>
      <c r="B21" s="59" t="s">
        <v>6</v>
      </c>
      <c r="C21" s="77" t="s">
        <v>39</v>
      </c>
      <c r="D21" s="78"/>
      <c r="E21" s="59"/>
      <c r="F21" s="72"/>
      <c r="G21" s="70"/>
      <c r="H21" s="59"/>
      <c r="I21" s="65"/>
      <c r="J21" s="59"/>
      <c r="K21" s="5"/>
    </row>
    <row r="22" spans="1:11" ht="15.75" x14ac:dyDescent="0.25">
      <c r="A22" s="6"/>
      <c r="B22" s="66">
        <v>23000</v>
      </c>
      <c r="C22" s="63">
        <v>4</v>
      </c>
      <c r="D22" s="69">
        <f>B22*C22</f>
        <v>92000</v>
      </c>
      <c r="E22" s="59"/>
      <c r="F22" s="72"/>
      <c r="G22" s="72"/>
      <c r="H22" s="72"/>
      <c r="I22" s="65"/>
      <c r="J22" s="59"/>
      <c r="K22" s="5"/>
    </row>
    <row r="23" spans="1:11" ht="15.75" x14ac:dyDescent="0.25">
      <c r="A23" s="6"/>
      <c r="B23" s="59" t="s">
        <v>7</v>
      </c>
      <c r="C23" s="77" t="s">
        <v>39</v>
      </c>
      <c r="D23" s="69"/>
      <c r="E23" s="59"/>
      <c r="F23" s="72"/>
      <c r="G23" s="72"/>
      <c r="H23" s="72"/>
      <c r="I23" s="59"/>
      <c r="J23" s="66"/>
      <c r="K23" s="5"/>
    </row>
    <row r="24" spans="1:11" ht="15.75" x14ac:dyDescent="0.25">
      <c r="A24" s="6"/>
      <c r="B24" s="66">
        <v>5000</v>
      </c>
      <c r="C24" s="63">
        <v>2</v>
      </c>
      <c r="D24" s="69">
        <f>B24*C24</f>
        <v>10000</v>
      </c>
      <c r="E24" s="59"/>
      <c r="F24" s="74"/>
      <c r="G24" s="72"/>
      <c r="H24" s="72"/>
      <c r="I24" s="59"/>
      <c r="J24" s="59"/>
      <c r="K24" s="5"/>
    </row>
    <row r="25" spans="1:11" ht="15.75" x14ac:dyDescent="0.25">
      <c r="A25" s="6"/>
      <c r="B25" s="59" t="s">
        <v>9</v>
      </c>
      <c r="C25" s="70">
        <f>G14</f>
        <v>48000</v>
      </c>
      <c r="D25" s="69"/>
      <c r="E25" s="59"/>
      <c r="F25" s="65"/>
      <c r="G25" s="65"/>
      <c r="H25" s="65"/>
      <c r="I25" s="59"/>
      <c r="J25" s="59"/>
      <c r="K25" s="5"/>
    </row>
    <row r="26" spans="1:11" ht="15.75" x14ac:dyDescent="0.25">
      <c r="A26" s="6"/>
      <c r="B26" s="66" t="s">
        <v>54</v>
      </c>
      <c r="C26" s="79">
        <v>0.3</v>
      </c>
      <c r="D26" s="69">
        <f>C25*C26</f>
        <v>14400</v>
      </c>
      <c r="E26" s="59"/>
      <c r="F26" s="62"/>
      <c r="G26" s="62"/>
      <c r="H26" s="62"/>
      <c r="I26" s="59"/>
      <c r="J26" s="59"/>
      <c r="K26" s="5"/>
    </row>
    <row r="27" spans="1:11" ht="16.5" thickBot="1" x14ac:dyDescent="0.3">
      <c r="A27" s="6"/>
      <c r="B27" s="59" t="s">
        <v>8</v>
      </c>
      <c r="C27" s="59"/>
      <c r="D27" s="69">
        <v>23600</v>
      </c>
      <c r="E27" s="59"/>
      <c r="F27" s="62"/>
      <c r="G27" s="62"/>
      <c r="H27" s="62"/>
      <c r="I27" s="59"/>
      <c r="J27" s="59"/>
      <c r="K27" s="5"/>
    </row>
    <row r="28" spans="1:11" ht="16.5" thickBot="1" x14ac:dyDescent="0.3">
      <c r="A28" s="6"/>
      <c r="B28" s="59"/>
      <c r="C28" s="59"/>
      <c r="D28" s="73">
        <f>SUM(D21:D27)</f>
        <v>140000</v>
      </c>
      <c r="E28" s="59"/>
      <c r="F28" s="60"/>
      <c r="G28" s="62"/>
      <c r="H28" s="62"/>
      <c r="I28" s="59"/>
      <c r="J28" s="59"/>
      <c r="K28" s="5"/>
    </row>
    <row r="29" spans="1:11" ht="15.75" x14ac:dyDescent="0.25">
      <c r="A29" s="6"/>
      <c r="B29" s="5"/>
      <c r="C29" s="5"/>
      <c r="D29" s="5"/>
      <c r="E29" s="6"/>
      <c r="F29" s="55" t="s">
        <v>55</v>
      </c>
      <c r="G29" s="5"/>
      <c r="H29" s="5"/>
      <c r="I29" s="6"/>
      <c r="J29" s="6"/>
      <c r="K29" s="5"/>
    </row>
    <row r="30" spans="1:11" ht="15.75" x14ac:dyDescent="0.25">
      <c r="A30" s="5"/>
      <c r="B30" s="21"/>
      <c r="C30" s="5"/>
      <c r="D30" s="5"/>
      <c r="E30" s="5"/>
      <c r="F30" s="6" t="s">
        <v>26</v>
      </c>
      <c r="G30" s="18">
        <f>H5</f>
        <v>12000</v>
      </c>
      <c r="H30" s="6"/>
      <c r="I30" s="5"/>
      <c r="J30" s="5"/>
      <c r="K30" s="5"/>
    </row>
    <row r="31" spans="1:11" ht="15.75" x14ac:dyDescent="0.25">
      <c r="A31" s="5"/>
      <c r="B31" s="6"/>
      <c r="C31" s="5"/>
      <c r="D31" s="5"/>
      <c r="E31" s="5"/>
      <c r="F31" s="5" t="s">
        <v>15</v>
      </c>
      <c r="G31" s="20">
        <v>3000</v>
      </c>
      <c r="H31" s="5"/>
      <c r="I31" s="5"/>
      <c r="J31" s="5"/>
      <c r="K31" s="5"/>
    </row>
    <row r="32" spans="1:11" ht="15.75" x14ac:dyDescent="0.25">
      <c r="A32" s="5"/>
      <c r="B32" s="5"/>
      <c r="C32" s="5"/>
      <c r="D32" s="5"/>
      <c r="E32" s="5"/>
      <c r="F32" s="6" t="s">
        <v>56</v>
      </c>
      <c r="G32" s="56">
        <v>5</v>
      </c>
      <c r="H32" s="38">
        <f>(G31/G32)*G33</f>
        <v>300</v>
      </c>
      <c r="I32" s="5"/>
      <c r="J32" s="5"/>
      <c r="K32" s="5"/>
    </row>
    <row r="33" spans="1:11" ht="15.75" x14ac:dyDescent="0.25">
      <c r="A33" s="5"/>
      <c r="B33" s="5"/>
      <c r="C33" s="5"/>
      <c r="D33" s="5"/>
      <c r="E33" s="5"/>
      <c r="F33" s="6" t="s">
        <v>54</v>
      </c>
      <c r="G33" s="24">
        <v>0.5</v>
      </c>
      <c r="H33" s="38"/>
      <c r="I33" s="5"/>
      <c r="J33" s="5"/>
      <c r="K33" s="5"/>
    </row>
    <row r="34" spans="1:11" ht="16.5" thickBot="1" x14ac:dyDescent="0.3">
      <c r="A34" s="5"/>
      <c r="B34" s="5"/>
      <c r="C34" s="5"/>
      <c r="D34" s="5"/>
      <c r="E34" s="5"/>
      <c r="F34" s="6" t="s">
        <v>8</v>
      </c>
      <c r="G34" s="6"/>
      <c r="H34" s="38">
        <v>4700</v>
      </c>
      <c r="I34" s="5"/>
      <c r="J34" s="5"/>
      <c r="K34" s="5"/>
    </row>
    <row r="35" spans="1:11" ht="16.5" thickBot="1" x14ac:dyDescent="0.3">
      <c r="A35" s="5"/>
      <c r="B35" s="5"/>
      <c r="C35" s="5"/>
      <c r="D35" s="5"/>
      <c r="E35" s="5"/>
      <c r="F35" s="6"/>
      <c r="G35" s="6"/>
      <c r="H35" s="53">
        <f>SUM(H32:H34)</f>
        <v>5000</v>
      </c>
      <c r="I35" s="5"/>
      <c r="J35" s="5"/>
      <c r="K35" s="5"/>
    </row>
    <row r="38" spans="1:11" s="54" customFormat="1" x14ac:dyDescent="0.25"/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7:K158"/>
  <sheetViews>
    <sheetView showGridLines="0" tabSelected="1" topLeftCell="A100" zoomScale="70" zoomScaleNormal="70" zoomScaleSheetLayoutView="70" workbookViewId="0">
      <selection activeCell="D104" sqref="D104"/>
    </sheetView>
  </sheetViews>
  <sheetFormatPr baseColWidth="10" defaultRowHeight="15" x14ac:dyDescent="0.25"/>
  <cols>
    <col min="1" max="1" width="21.7109375" customWidth="1"/>
    <col min="2" max="2" width="52.85546875" customWidth="1"/>
    <col min="3" max="3" width="15.85546875" customWidth="1"/>
    <col min="4" max="4" width="16.28515625" customWidth="1"/>
    <col min="5" max="5" width="19.28515625" customWidth="1"/>
    <col min="6" max="6" width="13.42578125" customWidth="1"/>
    <col min="7" max="7" width="15.140625" customWidth="1"/>
    <col min="8" max="8" width="17.5703125" customWidth="1"/>
    <col min="9" max="9" width="16.85546875" customWidth="1"/>
    <col min="10" max="10" width="19.140625" customWidth="1"/>
    <col min="11" max="11" width="22.7109375" customWidth="1"/>
  </cols>
  <sheetData>
    <row r="17" spans="1:10" ht="15.75" x14ac:dyDescent="0.25">
      <c r="A17" s="47" t="s">
        <v>12</v>
      </c>
      <c r="B17" s="2"/>
      <c r="C17" s="2"/>
      <c r="D17" s="2"/>
      <c r="E17" s="2"/>
      <c r="F17" s="2"/>
    </row>
    <row r="18" spans="1:10" ht="15.75" x14ac:dyDescent="0.25">
      <c r="A18" s="32" t="s">
        <v>31</v>
      </c>
      <c r="B18" s="2"/>
      <c r="C18" s="2"/>
      <c r="D18" s="2"/>
      <c r="E18" s="2"/>
      <c r="F18" s="2"/>
    </row>
    <row r="19" spans="1:10" ht="15.75" x14ac:dyDescent="0.25">
      <c r="A19" s="2"/>
      <c r="B19" s="2"/>
      <c r="C19" s="2"/>
      <c r="D19" s="2"/>
      <c r="E19" s="35"/>
      <c r="F19" s="2"/>
      <c r="G19" s="97" t="s">
        <v>43</v>
      </c>
      <c r="H19" s="97"/>
      <c r="I19" s="97"/>
      <c r="J19" s="97"/>
    </row>
    <row r="20" spans="1:10" ht="15.75" x14ac:dyDescent="0.25">
      <c r="F20" s="2"/>
      <c r="G20" s="12" t="s">
        <v>17</v>
      </c>
      <c r="H20" s="9" t="str">
        <f>C21</f>
        <v>Colofonia</v>
      </c>
      <c r="I20" s="9" t="str">
        <f>D21</f>
        <v>Aguarrás granel</v>
      </c>
      <c r="J20" s="9" t="s">
        <v>5</v>
      </c>
    </row>
    <row r="21" spans="1:10" ht="15.75" x14ac:dyDescent="0.25">
      <c r="A21" s="8"/>
      <c r="B21" s="8"/>
      <c r="C21" s="9" t="s">
        <v>3</v>
      </c>
      <c r="D21" s="9" t="str">
        <f>'datos primarios'!F9</f>
        <v>Aguarrás granel</v>
      </c>
      <c r="E21" s="9" t="s">
        <v>5</v>
      </c>
      <c r="F21" s="2"/>
      <c r="G21" s="8" t="s">
        <v>18</v>
      </c>
      <c r="H21" s="41">
        <f>'datos primarios'!G5*'datos primarios'!G10</f>
        <v>204000</v>
      </c>
      <c r="I21" s="41">
        <f>'datos primarios'!F5*'datos primarios'!F10</f>
        <v>33000</v>
      </c>
      <c r="J21" s="41">
        <f>SUM(H21:I21)</f>
        <v>237000</v>
      </c>
    </row>
    <row r="22" spans="1:10" ht="15.75" x14ac:dyDescent="0.25">
      <c r="A22" s="8" t="s">
        <v>72</v>
      </c>
      <c r="B22" s="8"/>
      <c r="C22" s="8"/>
      <c r="D22" s="8"/>
      <c r="E22" s="41">
        <f>E23+E24</f>
        <v>124000</v>
      </c>
      <c r="F22" s="2"/>
      <c r="G22" s="8" t="s">
        <v>20</v>
      </c>
      <c r="H22" s="41">
        <f>C27</f>
        <v>93688.888888888891</v>
      </c>
      <c r="I22" s="41">
        <f>D27</f>
        <v>30311.111111111109</v>
      </c>
      <c r="J22" s="41">
        <f>SUM(H22:I22)</f>
        <v>124000</v>
      </c>
    </row>
    <row r="23" spans="1:10" ht="15.75" x14ac:dyDescent="0.25">
      <c r="A23" s="37" t="str">
        <f>'datos primarios'!B4</f>
        <v xml:space="preserve">Resina </v>
      </c>
      <c r="B23" s="8"/>
      <c r="C23" s="8"/>
      <c r="D23" s="8"/>
      <c r="E23" s="39">
        <f>'datos primarios'!B5*'datos primarios'!C5</f>
        <v>95000</v>
      </c>
      <c r="F23" s="2"/>
      <c r="G23" s="8" t="s">
        <v>17</v>
      </c>
      <c r="H23" s="41">
        <f>H21-H22</f>
        <v>110311.11111111111</v>
      </c>
      <c r="I23" s="41">
        <f>I21-I22</f>
        <v>2688.8888888888905</v>
      </c>
      <c r="J23" s="41">
        <f>J21-J22</f>
        <v>113000</v>
      </c>
    </row>
    <row r="24" spans="1:10" ht="15.75" x14ac:dyDescent="0.25">
      <c r="A24" s="37" t="str">
        <f>'datos primarios'!B6</f>
        <v>Transformación</v>
      </c>
      <c r="B24" s="8"/>
      <c r="C24" s="8"/>
      <c r="D24" s="8"/>
      <c r="E24" s="39">
        <f>'datos primarios'!C6</f>
        <v>29000</v>
      </c>
      <c r="F24" s="83"/>
    </row>
    <row r="25" spans="1:10" ht="15.75" x14ac:dyDescent="0.25">
      <c r="A25" s="8" t="s">
        <v>73</v>
      </c>
      <c r="B25" s="8"/>
      <c r="C25" s="36">
        <f>'datos primarios'!G5</f>
        <v>68000</v>
      </c>
      <c r="D25" s="36">
        <f>'datos primarios'!F5</f>
        <v>22000</v>
      </c>
      <c r="E25" s="36">
        <f>SUM(C25:D25)</f>
        <v>90000</v>
      </c>
      <c r="F25" s="2"/>
    </row>
    <row r="26" spans="1:10" ht="15.75" x14ac:dyDescent="0.25">
      <c r="A26" s="8" t="s">
        <v>84</v>
      </c>
      <c r="B26" s="8"/>
      <c r="C26" s="8"/>
      <c r="D26" s="8"/>
      <c r="E26" s="89">
        <f>E22/E25</f>
        <v>1.3777777777777778</v>
      </c>
      <c r="F26" s="2"/>
    </row>
    <row r="27" spans="1:10" ht="15.75" x14ac:dyDescent="0.25">
      <c r="A27" s="45" t="s">
        <v>85</v>
      </c>
      <c r="B27" s="45"/>
      <c r="C27" s="49">
        <f>E26*C25</f>
        <v>93688.888888888891</v>
      </c>
      <c r="D27" s="49">
        <f>E26*D25</f>
        <v>30311.111111111109</v>
      </c>
      <c r="E27" s="49">
        <f>SUM(C27:D27)</f>
        <v>124000</v>
      </c>
      <c r="F27" s="47" t="s">
        <v>42</v>
      </c>
      <c r="G27" s="46"/>
      <c r="H27" s="46"/>
      <c r="I27" s="46"/>
    </row>
    <row r="28" spans="1:10" ht="15.75" x14ac:dyDescent="0.25">
      <c r="A28" s="8" t="s">
        <v>74</v>
      </c>
      <c r="B28" s="8"/>
      <c r="C28" s="41">
        <f>'datos primarios'!D28</f>
        <v>140000</v>
      </c>
      <c r="D28" s="41">
        <f>'datos primarios'!D17</f>
        <v>12000</v>
      </c>
      <c r="E28" s="41">
        <f>SUM(C28:D28)</f>
        <v>152000</v>
      </c>
      <c r="F28" s="2"/>
      <c r="G28" s="2"/>
      <c r="H28" s="2"/>
      <c r="I28" s="2"/>
    </row>
    <row r="29" spans="1:10" ht="15.75" x14ac:dyDescent="0.25">
      <c r="A29" s="45" t="s">
        <v>76</v>
      </c>
      <c r="B29" s="45"/>
      <c r="C29" s="49">
        <f>SUM(C27:C28)</f>
        <v>233688.88888888888</v>
      </c>
      <c r="D29" s="49">
        <f>SUM(D27:D28)</f>
        <v>42311.111111111109</v>
      </c>
      <c r="E29" s="49">
        <f>SUM(C29:D29)</f>
        <v>276000</v>
      </c>
      <c r="F29" s="47" t="s">
        <v>44</v>
      </c>
      <c r="G29" s="46"/>
      <c r="H29" s="46"/>
      <c r="I29" s="46"/>
      <c r="J29" s="46"/>
    </row>
    <row r="30" spans="1:10" ht="15.75" x14ac:dyDescent="0.25">
      <c r="A30" s="43"/>
      <c r="B30" s="43"/>
      <c r="C30" s="9" t="s">
        <v>34</v>
      </c>
      <c r="D30" s="9" t="str">
        <f>'datos primarios'!F19</f>
        <v>Aguarras botella</v>
      </c>
      <c r="E30" s="9"/>
      <c r="F30" s="2"/>
    </row>
    <row r="31" spans="1:10" ht="15.75" x14ac:dyDescent="0.25">
      <c r="A31" s="8" t="s">
        <v>60</v>
      </c>
      <c r="B31" s="8"/>
      <c r="C31" s="42">
        <f>'datos primarios'!C25</f>
        <v>48000</v>
      </c>
      <c r="D31" s="84">
        <f>'datos primarios'!F14</f>
        <v>44000</v>
      </c>
      <c r="E31" s="8"/>
      <c r="F31" s="2"/>
      <c r="G31" s="97" t="s">
        <v>45</v>
      </c>
      <c r="H31" s="97"/>
      <c r="I31" s="97"/>
      <c r="J31" s="97"/>
    </row>
    <row r="32" spans="1:10" ht="15.75" x14ac:dyDescent="0.25">
      <c r="A32" s="8" t="s">
        <v>13</v>
      </c>
      <c r="B32" s="8"/>
      <c r="C32" s="29">
        <f>C29/C31</f>
        <v>4.8685185185185187</v>
      </c>
      <c r="D32" s="48">
        <f>D29/D31</f>
        <v>0.96161616161616159</v>
      </c>
      <c r="E32" s="8"/>
      <c r="F32" s="2"/>
      <c r="G32" s="12" t="s">
        <v>17</v>
      </c>
      <c r="H32" s="9" t="str">
        <f>C30</f>
        <v>Barniz</v>
      </c>
      <c r="I32" s="9" t="str">
        <f>D30</f>
        <v>Aguarras botella</v>
      </c>
      <c r="J32" s="9" t="s">
        <v>5</v>
      </c>
    </row>
    <row r="33" spans="1:11" ht="15.75" x14ac:dyDescent="0.25">
      <c r="F33" s="2"/>
      <c r="G33" s="8" t="s">
        <v>18</v>
      </c>
      <c r="H33" s="41">
        <f>'datos primarios'!G14*'datos primarios'!G20</f>
        <v>384000</v>
      </c>
      <c r="I33" s="41">
        <f>'datos primarios'!C14*'datos primarios'!F20</f>
        <v>55000</v>
      </c>
      <c r="J33" s="41">
        <f>SUM(H33:I33)</f>
        <v>439000</v>
      </c>
    </row>
    <row r="34" spans="1:11" ht="15.75" x14ac:dyDescent="0.25">
      <c r="F34" s="2"/>
      <c r="G34" s="8" t="s">
        <v>20</v>
      </c>
      <c r="H34" s="41">
        <f>C29</f>
        <v>233688.88888888888</v>
      </c>
      <c r="I34" s="41">
        <f>D29</f>
        <v>42311.111111111109</v>
      </c>
      <c r="J34" s="41">
        <f>SUM(H34:I34)</f>
        <v>276000</v>
      </c>
    </row>
    <row r="35" spans="1:11" ht="15.75" x14ac:dyDescent="0.25">
      <c r="F35" s="2"/>
      <c r="G35" s="8" t="s">
        <v>17</v>
      </c>
      <c r="H35" s="41">
        <f>H33-H34</f>
        <v>150311.11111111112</v>
      </c>
      <c r="I35" s="41">
        <f>I33-I34</f>
        <v>12688.888888888891</v>
      </c>
      <c r="J35" s="41">
        <f>J33-J34</f>
        <v>163000</v>
      </c>
    </row>
    <row r="36" spans="1:11" ht="15.75" x14ac:dyDescent="0.25">
      <c r="F36" s="2"/>
      <c r="G36" s="2"/>
      <c r="H36" s="2"/>
      <c r="I36" s="2"/>
      <c r="J36" s="2"/>
    </row>
    <row r="37" spans="1:11" ht="15.75" x14ac:dyDescent="0.25">
      <c r="F37" s="2"/>
    </row>
    <row r="38" spans="1:11" ht="31.5" x14ac:dyDescent="0.25">
      <c r="F38" s="2"/>
      <c r="G38" s="80" t="s">
        <v>57</v>
      </c>
      <c r="H38" s="91">
        <f>H35-H23</f>
        <v>40000.000000000015</v>
      </c>
      <c r="I38" s="91">
        <f t="shared" ref="I38:J38" si="0">I35-I23</f>
        <v>10000</v>
      </c>
      <c r="J38" s="91">
        <f t="shared" si="0"/>
        <v>50000</v>
      </c>
    </row>
    <row r="39" spans="1:11" ht="15.75" x14ac:dyDescent="0.25">
      <c r="F39" s="2"/>
    </row>
    <row r="40" spans="1:11" ht="15.75" x14ac:dyDescent="0.25">
      <c r="F40" s="2"/>
    </row>
    <row r="41" spans="1:11" ht="15.75" x14ac:dyDescent="0.25">
      <c r="A41" s="2"/>
      <c r="B41" s="2"/>
      <c r="C41" s="2"/>
      <c r="D41" s="2"/>
      <c r="E41" s="2"/>
      <c r="F41" s="2"/>
    </row>
    <row r="42" spans="1:11" ht="15.75" x14ac:dyDescent="0.25">
      <c r="A42" s="32" t="s">
        <v>36</v>
      </c>
      <c r="B42" s="33"/>
      <c r="C42" s="33"/>
      <c r="D42" s="33"/>
      <c r="E42" s="2"/>
      <c r="F42" s="2"/>
      <c r="G42" s="97" t="s">
        <v>43</v>
      </c>
      <c r="H42" s="97"/>
      <c r="I42" s="97"/>
      <c r="J42" s="97"/>
    </row>
    <row r="43" spans="1:11" ht="15.75" x14ac:dyDescent="0.25">
      <c r="A43" s="2"/>
      <c r="B43" s="2"/>
      <c r="C43" s="2"/>
      <c r="D43" s="2"/>
      <c r="E43" s="2"/>
      <c r="F43" s="2"/>
      <c r="G43" s="12" t="s">
        <v>17</v>
      </c>
      <c r="H43" s="9" t="str">
        <f>H20</f>
        <v>Colofonia</v>
      </c>
      <c r="I43" s="9" t="str">
        <f>I20</f>
        <v>Aguarrás granel</v>
      </c>
      <c r="J43" s="9" t="s">
        <v>5</v>
      </c>
    </row>
    <row r="44" spans="1:11" ht="15.75" x14ac:dyDescent="0.25">
      <c r="A44" s="15"/>
      <c r="B44" s="15"/>
      <c r="C44" s="9" t="s">
        <v>3</v>
      </c>
      <c r="D44" s="9" t="str">
        <f>D21</f>
        <v>Aguarrás granel</v>
      </c>
      <c r="E44" s="9" t="s">
        <v>5</v>
      </c>
      <c r="F44" s="2"/>
      <c r="G44" s="8" t="s">
        <v>18</v>
      </c>
      <c r="H44" s="41">
        <f>H21</f>
        <v>204000</v>
      </c>
      <c r="I44" s="41">
        <f>I21</f>
        <v>33000</v>
      </c>
      <c r="J44" s="41">
        <f>SUM(H44:I44)</f>
        <v>237000</v>
      </c>
    </row>
    <row r="45" spans="1:11" ht="15.75" x14ac:dyDescent="0.25">
      <c r="A45" s="8" t="str">
        <f>A22</f>
        <v>Costes conjuntos a imputar (CCt):</v>
      </c>
      <c r="B45" s="15"/>
      <c r="C45" s="15"/>
      <c r="D45" s="15"/>
      <c r="E45" s="41">
        <f>E22</f>
        <v>124000</v>
      </c>
      <c r="G45" s="8" t="s">
        <v>20</v>
      </c>
      <c r="H45" s="41">
        <f>C51</f>
        <v>106734.17721518988</v>
      </c>
      <c r="I45" s="41">
        <f>D51</f>
        <v>17265.822784810127</v>
      </c>
      <c r="J45" s="41">
        <f>SUM(H45:I45)</f>
        <v>124000</v>
      </c>
    </row>
    <row r="46" spans="1:11" ht="15.75" x14ac:dyDescent="0.25">
      <c r="A46" s="8" t="str">
        <f>A25</f>
        <v>Unidades físicas en punto de escisión (Producción litros) N</v>
      </c>
      <c r="B46" s="15"/>
      <c r="C46" s="36">
        <f t="shared" ref="C46:E46" si="1">C25</f>
        <v>68000</v>
      </c>
      <c r="D46" s="36">
        <f t="shared" si="1"/>
        <v>22000</v>
      </c>
      <c r="E46" s="36">
        <f t="shared" si="1"/>
        <v>90000</v>
      </c>
      <c r="G46" s="8" t="s">
        <v>17</v>
      </c>
      <c r="H46" s="41">
        <f>H44-H45</f>
        <v>97265.822784810123</v>
      </c>
      <c r="I46" s="41">
        <f>I44-I45</f>
        <v>15734.177215189873</v>
      </c>
      <c r="J46" s="41">
        <f>J44-J45</f>
        <v>113000</v>
      </c>
    </row>
    <row r="47" spans="1:11" ht="15.75" x14ac:dyDescent="0.25">
      <c r="A47" s="8" t="s">
        <v>37</v>
      </c>
      <c r="B47" s="15"/>
      <c r="C47" s="25">
        <f>'datos primarios'!G10</f>
        <v>3</v>
      </c>
      <c r="D47" s="25">
        <f>'datos primarios'!F10</f>
        <v>1.5</v>
      </c>
      <c r="E47" s="15"/>
      <c r="G47" s="31" t="s">
        <v>22</v>
      </c>
      <c r="H47" s="81">
        <f>H46/H44</f>
        <v>0.47679324894514769</v>
      </c>
      <c r="I47" s="81">
        <f>I46/I44</f>
        <v>0.47679324894514769</v>
      </c>
      <c r="J47" s="82">
        <f>J46/J44</f>
        <v>0.47679324894514769</v>
      </c>
      <c r="K47" s="57">
        <f>J47*100</f>
        <v>47.679324894514771</v>
      </c>
    </row>
    <row r="48" spans="1:11" ht="15.75" x14ac:dyDescent="0.25">
      <c r="A48" s="15" t="s">
        <v>75</v>
      </c>
      <c r="B48" s="15"/>
      <c r="C48" s="41">
        <f>C46*C47</f>
        <v>204000</v>
      </c>
      <c r="D48" s="41">
        <f>D46*D47</f>
        <v>33000</v>
      </c>
      <c r="E48" s="41">
        <f>SUM(C48:D48)</f>
        <v>237000</v>
      </c>
    </row>
    <row r="49" spans="1:10" ht="15.75" x14ac:dyDescent="0.25">
      <c r="A49" s="15" t="s">
        <v>77</v>
      </c>
      <c r="B49" s="15"/>
      <c r="C49" s="8"/>
      <c r="D49" s="8"/>
      <c r="E49" s="13">
        <f>E45/E48</f>
        <v>0.52320675105485237</v>
      </c>
    </row>
    <row r="50" spans="1:10" ht="15.75" x14ac:dyDescent="0.25">
      <c r="A50" s="8" t="s">
        <v>86</v>
      </c>
      <c r="B50" s="15"/>
      <c r="C50" s="89">
        <f>E49*C47</f>
        <v>1.5696202531645571</v>
      </c>
      <c r="D50" s="89">
        <f>E49*D47</f>
        <v>0.78481012658227856</v>
      </c>
      <c r="E50" s="8"/>
    </row>
    <row r="51" spans="1:10" ht="15.75" x14ac:dyDescent="0.25">
      <c r="A51" s="45" t="str">
        <f>A27</f>
        <v>2º- Coste conjunto por producto (CCp)</v>
      </c>
      <c r="B51" s="46"/>
      <c r="C51" s="49">
        <f>C46*C50</f>
        <v>106734.17721518988</v>
      </c>
      <c r="D51" s="49">
        <f>D46*D50</f>
        <v>17265.822784810127</v>
      </c>
      <c r="E51" s="49">
        <f>SUM(C51:D51)</f>
        <v>124000</v>
      </c>
      <c r="F51" s="47" t="s">
        <v>42</v>
      </c>
      <c r="G51" s="46"/>
      <c r="H51" s="46"/>
      <c r="I51" s="46"/>
    </row>
    <row r="52" spans="1:10" ht="15.75" x14ac:dyDescent="0.25">
      <c r="A52" s="8" t="str">
        <f>A28</f>
        <v>Costes autónomos (Cap)</v>
      </c>
      <c r="B52" s="15"/>
      <c r="C52" s="41">
        <f>'datos primarios'!D28</f>
        <v>140000</v>
      </c>
      <c r="D52" s="41">
        <f>'datos primarios'!D17</f>
        <v>12000</v>
      </c>
      <c r="E52" s="41">
        <f>SUM(C52:D52)</f>
        <v>152000</v>
      </c>
    </row>
    <row r="53" spans="1:10" ht="15.75" x14ac:dyDescent="0.25">
      <c r="A53" s="45" t="str">
        <f>A29</f>
        <v>3º- Costes totales (CTp=CCp + Cap)</v>
      </c>
      <c r="B53" s="46"/>
      <c r="C53" s="49">
        <f>C51+C52</f>
        <v>246734.17721518988</v>
      </c>
      <c r="D53" s="49">
        <f>D51+D52</f>
        <v>29265.822784810127</v>
      </c>
      <c r="E53" s="49">
        <f>SUM(C53:D53)</f>
        <v>276000</v>
      </c>
      <c r="F53" s="47" t="s">
        <v>44</v>
      </c>
      <c r="G53" s="46"/>
      <c r="H53" s="46"/>
      <c r="I53" s="46"/>
      <c r="J53" s="46"/>
    </row>
    <row r="54" spans="1:10" ht="15.75" x14ac:dyDescent="0.25">
      <c r="A54" s="15"/>
      <c r="B54" s="15"/>
      <c r="C54" s="9" t="str">
        <f>C30</f>
        <v>Barniz</v>
      </c>
      <c r="D54" s="9" t="str">
        <f>D30</f>
        <v>Aguarras botella</v>
      </c>
      <c r="E54" s="41"/>
    </row>
    <row r="55" spans="1:10" ht="15.75" x14ac:dyDescent="0.25">
      <c r="A55" s="8" t="str">
        <f>A31</f>
        <v>Unidades físicas tras proceso autónomo (Producción unidades)</v>
      </c>
      <c r="B55" s="15"/>
      <c r="C55" s="42">
        <f>'datos primarios'!C25</f>
        <v>48000</v>
      </c>
      <c r="D55" s="84">
        <f>'datos primarios'!C14</f>
        <v>44000</v>
      </c>
      <c r="E55" s="15"/>
    </row>
    <row r="56" spans="1:10" ht="15.75" x14ac:dyDescent="0.25">
      <c r="A56" s="8" t="s">
        <v>13</v>
      </c>
      <c r="B56" s="15"/>
      <c r="C56" s="29">
        <f>C53/C55</f>
        <v>5.140295358649789</v>
      </c>
      <c r="D56" s="48">
        <f>D53/D55</f>
        <v>0.66513233601841193</v>
      </c>
      <c r="E56" s="15"/>
      <c r="G56" s="97" t="s">
        <v>45</v>
      </c>
      <c r="H56" s="97"/>
      <c r="I56" s="97"/>
      <c r="J56" s="97"/>
    </row>
    <row r="57" spans="1:10" ht="15.75" x14ac:dyDescent="0.25">
      <c r="G57" s="12" t="s">
        <v>17</v>
      </c>
      <c r="H57" s="9" t="str">
        <f>H32</f>
        <v>Barniz</v>
      </c>
      <c r="I57" s="9" t="str">
        <f>I32</f>
        <v>Aguarras botella</v>
      </c>
      <c r="J57" s="9" t="s">
        <v>5</v>
      </c>
    </row>
    <row r="58" spans="1:10" s="2" customFormat="1" ht="15.75" x14ac:dyDescent="0.25">
      <c r="G58" s="8" t="s">
        <v>18</v>
      </c>
      <c r="H58" s="41">
        <f>'datos primarios'!C25*'datos primarios'!G20</f>
        <v>384000</v>
      </c>
      <c r="I58" s="41">
        <f>'datos primarios'!C14*'datos primarios'!F20</f>
        <v>55000</v>
      </c>
      <c r="J58" s="41">
        <f>SUM(H58:I58)</f>
        <v>439000</v>
      </c>
    </row>
    <row r="59" spans="1:10" s="2" customFormat="1" ht="15.75" x14ac:dyDescent="0.25">
      <c r="G59" s="8" t="s">
        <v>20</v>
      </c>
      <c r="H59" s="41">
        <f>C53</f>
        <v>246734.17721518988</v>
      </c>
      <c r="I59" s="41">
        <f>D53</f>
        <v>29265.822784810127</v>
      </c>
      <c r="J59" s="41">
        <f>SUM(H59:I59)</f>
        <v>276000</v>
      </c>
    </row>
    <row r="60" spans="1:10" s="2" customFormat="1" ht="15.75" x14ac:dyDescent="0.25">
      <c r="G60" s="8" t="s">
        <v>17</v>
      </c>
      <c r="H60" s="41">
        <f>H58-H59</f>
        <v>137265.82278481012</v>
      </c>
      <c r="I60" s="41">
        <f>I58-I59</f>
        <v>25734.177215189873</v>
      </c>
      <c r="J60" s="41">
        <f>J58-J59</f>
        <v>163000</v>
      </c>
    </row>
    <row r="61" spans="1:10" s="2" customFormat="1" ht="15.75" x14ac:dyDescent="0.25">
      <c r="G61" s="3"/>
      <c r="H61" s="3"/>
      <c r="I61" s="3"/>
      <c r="J61" s="3"/>
    </row>
    <row r="62" spans="1:10" s="2" customFormat="1" ht="15.75" x14ac:dyDescent="0.25"/>
    <row r="63" spans="1:10" s="2" customFormat="1" ht="31.5" x14ac:dyDescent="0.25">
      <c r="G63" s="80" t="s">
        <v>57</v>
      </c>
      <c r="H63" s="91">
        <f>H60-H46</f>
        <v>40000</v>
      </c>
      <c r="I63" s="91">
        <f>I60-I46</f>
        <v>10000</v>
      </c>
      <c r="J63" s="91">
        <f>J60-J46</f>
        <v>50000</v>
      </c>
    </row>
    <row r="64" spans="1:10" s="2" customFormat="1" ht="15.75" x14ac:dyDescent="0.25"/>
    <row r="65" spans="1:10" s="2" customFormat="1" ht="15.75" x14ac:dyDescent="0.25"/>
    <row r="66" spans="1:10" s="2" customFormat="1" ht="15.75" x14ac:dyDescent="0.25"/>
    <row r="67" spans="1:10" s="2" customFormat="1" ht="15.75" x14ac:dyDescent="0.25">
      <c r="A67" s="32" t="s">
        <v>38</v>
      </c>
      <c r="B67" s="33"/>
      <c r="C67" s="33"/>
      <c r="D67" s="33"/>
      <c r="E67" s="31"/>
    </row>
    <row r="68" spans="1:10" s="2" customFormat="1" ht="15.75" x14ac:dyDescent="0.25">
      <c r="A68" s="1"/>
      <c r="G68" s="97" t="s">
        <v>43</v>
      </c>
      <c r="H68" s="97"/>
      <c r="I68" s="97"/>
      <c r="J68" s="97"/>
    </row>
    <row r="69" spans="1:10" s="2" customFormat="1" ht="15.75" x14ac:dyDescent="0.25">
      <c r="A69" s="8"/>
      <c r="B69" s="8"/>
      <c r="C69" s="9" t="str">
        <f>C54</f>
        <v>Barniz</v>
      </c>
      <c r="D69" s="9" t="str">
        <f>D54</f>
        <v>Aguarras botella</v>
      </c>
      <c r="E69" s="9" t="s">
        <v>5</v>
      </c>
      <c r="G69" s="12" t="s">
        <v>17</v>
      </c>
      <c r="H69" s="9" t="str">
        <f>H43</f>
        <v>Colofonia</v>
      </c>
      <c r="I69" s="9" t="str">
        <f>I43</f>
        <v>Aguarrás granel</v>
      </c>
      <c r="J69" s="9" t="s">
        <v>5</v>
      </c>
    </row>
    <row r="70" spans="1:10" s="2" customFormat="1" ht="15.75" x14ac:dyDescent="0.25">
      <c r="A70" s="8" t="s">
        <v>65</v>
      </c>
      <c r="B70" s="8"/>
      <c r="C70" s="15"/>
      <c r="D70" s="15"/>
      <c r="E70" s="41">
        <f>E22</f>
        <v>124000</v>
      </c>
      <c r="G70" s="8" t="s">
        <v>47</v>
      </c>
      <c r="H70" s="40"/>
      <c r="I70" s="40"/>
      <c r="J70" s="40"/>
    </row>
    <row r="71" spans="1:10" s="2" customFormat="1" ht="15.75" x14ac:dyDescent="0.25">
      <c r="A71" s="8" t="str">
        <f>A55</f>
        <v>Unidades físicas tras proceso autónomo (Producción unidades)</v>
      </c>
      <c r="B71" s="8"/>
      <c r="C71" s="42">
        <f t="shared" ref="C71:D71" si="2">C55</f>
        <v>48000</v>
      </c>
      <c r="D71" s="84">
        <f t="shared" si="2"/>
        <v>44000</v>
      </c>
      <c r="E71" s="8"/>
      <c r="G71" s="8" t="s">
        <v>48</v>
      </c>
      <c r="H71" s="40"/>
      <c r="I71" s="40"/>
      <c r="J71" s="40"/>
    </row>
    <row r="72" spans="1:10" s="2" customFormat="1" ht="15.75" x14ac:dyDescent="0.25">
      <c r="A72" s="8" t="s">
        <v>64</v>
      </c>
      <c r="B72" s="8"/>
      <c r="C72" s="26">
        <f>'datos primarios'!G20</f>
        <v>8</v>
      </c>
      <c r="D72" s="48">
        <f>'datos primarios'!F20</f>
        <v>1.25</v>
      </c>
      <c r="E72" s="8"/>
      <c r="G72" s="8"/>
      <c r="H72" s="40"/>
      <c r="I72" s="40"/>
      <c r="J72" s="40"/>
    </row>
    <row r="73" spans="1:10" s="2" customFormat="1" ht="15.75" x14ac:dyDescent="0.25">
      <c r="A73" s="8" t="s">
        <v>66</v>
      </c>
      <c r="B73" s="8"/>
      <c r="C73" s="41">
        <f>C71*C72</f>
        <v>384000</v>
      </c>
      <c r="D73" s="41">
        <f>D71*D72</f>
        <v>55000</v>
      </c>
      <c r="E73" s="41">
        <f>SUM(C73:D73)</f>
        <v>439000</v>
      </c>
      <c r="G73" s="8"/>
      <c r="H73" s="27"/>
      <c r="I73" s="27"/>
      <c r="J73" s="28"/>
    </row>
    <row r="74" spans="1:10" s="2" customFormat="1" ht="15.75" x14ac:dyDescent="0.25">
      <c r="A74" s="8" t="s">
        <v>14</v>
      </c>
      <c r="B74" s="8"/>
      <c r="C74" s="41">
        <f>'datos primarios'!D28</f>
        <v>140000</v>
      </c>
      <c r="D74" s="41">
        <f>'datos primarios'!D17</f>
        <v>12000</v>
      </c>
      <c r="E74" s="41">
        <f>SUM(C74:D74)</f>
        <v>152000</v>
      </c>
    </row>
    <row r="75" spans="1:10" s="2" customFormat="1" ht="15.75" x14ac:dyDescent="0.25">
      <c r="A75" s="8" t="s">
        <v>63</v>
      </c>
      <c r="B75" s="8"/>
      <c r="C75" s="29">
        <f>C74/C71</f>
        <v>2.9166666666666665</v>
      </c>
      <c r="D75" s="48">
        <f>D74/D71</f>
        <v>0.27272727272727271</v>
      </c>
      <c r="E75" s="8"/>
    </row>
    <row r="76" spans="1:10" s="2" customFormat="1" ht="15.75" x14ac:dyDescent="0.25">
      <c r="A76" s="8" t="s">
        <v>67</v>
      </c>
      <c r="B76" s="8"/>
      <c r="C76" s="41">
        <f>C73-C74</f>
        <v>244000</v>
      </c>
      <c r="D76" s="41">
        <f>D73-D74</f>
        <v>43000</v>
      </c>
      <c r="E76" s="41">
        <f>E73-E74</f>
        <v>287000</v>
      </c>
    </row>
    <row r="77" spans="1:10" s="2" customFormat="1" ht="15.75" x14ac:dyDescent="0.25">
      <c r="A77" s="8"/>
      <c r="B77" s="8"/>
      <c r="C77" s="9" t="str">
        <f>C44</f>
        <v>Colofonia</v>
      </c>
      <c r="D77" s="9" t="str">
        <f>D44</f>
        <v>Aguarrás granel</v>
      </c>
      <c r="E77" s="9" t="str">
        <f>E44</f>
        <v>Total</v>
      </c>
    </row>
    <row r="78" spans="1:10" s="2" customFormat="1" ht="15.75" x14ac:dyDescent="0.25">
      <c r="A78" s="8" t="s">
        <v>68</v>
      </c>
      <c r="B78" s="8"/>
      <c r="C78" s="36">
        <f>C46</f>
        <v>68000</v>
      </c>
      <c r="D78" s="36">
        <f>D46</f>
        <v>22000</v>
      </c>
      <c r="E78" s="36">
        <f>E46</f>
        <v>90000</v>
      </c>
    </row>
    <row r="79" spans="1:10" s="2" customFormat="1" ht="15.75" x14ac:dyDescent="0.25">
      <c r="A79" s="8" t="s">
        <v>61</v>
      </c>
      <c r="B79" s="8"/>
      <c r="C79" s="85">
        <f>C76/C78</f>
        <v>3.5882352941176472</v>
      </c>
      <c r="D79" s="85">
        <f>D76/D78</f>
        <v>1.9545454545454546</v>
      </c>
      <c r="E79" s="40"/>
    </row>
    <row r="80" spans="1:10" s="2" customFormat="1" ht="15.75" x14ac:dyDescent="0.25">
      <c r="A80" s="8" t="s">
        <v>46</v>
      </c>
      <c r="B80" s="8"/>
      <c r="C80" s="36">
        <f>C78</f>
        <v>68000</v>
      </c>
      <c r="D80" s="36">
        <f>D78</f>
        <v>22000</v>
      </c>
      <c r="E80" s="40"/>
    </row>
    <row r="81" spans="1:10" s="2" customFormat="1" ht="15.75" x14ac:dyDescent="0.25">
      <c r="A81" s="8" t="s">
        <v>69</v>
      </c>
      <c r="B81" s="8"/>
      <c r="C81" s="41">
        <f>C79*C80</f>
        <v>244000</v>
      </c>
      <c r="D81" s="41">
        <f>D79*D80</f>
        <v>43000</v>
      </c>
      <c r="E81" s="41">
        <f>C81+D81</f>
        <v>287000</v>
      </c>
    </row>
    <row r="82" spans="1:10" s="2" customFormat="1" ht="15.75" x14ac:dyDescent="0.25">
      <c r="A82" s="8" t="s">
        <v>62</v>
      </c>
      <c r="B82" s="8"/>
      <c r="C82" s="8"/>
      <c r="D82" s="8"/>
      <c r="E82" s="13">
        <f>E70/E81</f>
        <v>0.43205574912891986</v>
      </c>
    </row>
    <row r="83" spans="1:10" s="2" customFormat="1" ht="15.75" x14ac:dyDescent="0.25">
      <c r="A83" s="8" t="s">
        <v>88</v>
      </c>
      <c r="B83" s="8"/>
      <c r="C83" s="29">
        <f>(C72-C75)*$E$82</f>
        <v>2.196283391405343</v>
      </c>
      <c r="D83" s="48">
        <f>(D72-D75)*$E$82</f>
        <v>0.4222363002850808</v>
      </c>
      <c r="E83" s="8"/>
    </row>
    <row r="84" spans="1:10" s="2" customFormat="1" ht="15.75" x14ac:dyDescent="0.25">
      <c r="A84" s="45" t="s">
        <v>87</v>
      </c>
      <c r="B84" s="45"/>
      <c r="C84" s="92">
        <f>C83*C71</f>
        <v>105421.60278745646</v>
      </c>
      <c r="D84" s="92">
        <f>D83*D71</f>
        <v>18578.397212543554</v>
      </c>
      <c r="E84" s="92">
        <f>SUM(C84:D84)</f>
        <v>124000.00000000001</v>
      </c>
      <c r="F84" s="47" t="s">
        <v>71</v>
      </c>
      <c r="G84" s="45"/>
      <c r="H84" s="45"/>
      <c r="I84" s="45"/>
    </row>
    <row r="85" spans="1:10" s="2" customFormat="1" ht="15.75" x14ac:dyDescent="0.25">
      <c r="A85" s="45" t="s">
        <v>70</v>
      </c>
      <c r="B85" s="45"/>
      <c r="C85" s="92">
        <f>C74+C84</f>
        <v>245421.60278745648</v>
      </c>
      <c r="D85" s="92">
        <f>D74+D84</f>
        <v>30578.397212543554</v>
      </c>
      <c r="E85" s="92">
        <f>SUM(C85:D85)</f>
        <v>276000</v>
      </c>
      <c r="F85" s="47" t="s">
        <v>44</v>
      </c>
      <c r="G85" s="45"/>
      <c r="H85" s="45"/>
      <c r="I85" s="45"/>
      <c r="J85" s="45"/>
    </row>
    <row r="86" spans="1:10" s="2" customFormat="1" ht="15.75" x14ac:dyDescent="0.25">
      <c r="A86" s="8" t="s">
        <v>16</v>
      </c>
      <c r="B86" s="8"/>
      <c r="C86" s="29">
        <f>C85/C71</f>
        <v>5.11295005807201</v>
      </c>
      <c r="D86" s="48">
        <f>D85/D71</f>
        <v>0.69496357301235345</v>
      </c>
      <c r="E86" s="8"/>
    </row>
    <row r="87" spans="1:10" s="2" customFormat="1" ht="15.75" x14ac:dyDescent="0.25"/>
    <row r="88" spans="1:10" s="2" customFormat="1" ht="15.75" x14ac:dyDescent="0.25">
      <c r="A88" s="2" t="s">
        <v>89</v>
      </c>
      <c r="C88" s="94">
        <f>(E82*C76)/C78</f>
        <v>1.55031768805083</v>
      </c>
      <c r="D88" s="94">
        <f>(E82*D76)/D80</f>
        <v>0.84447260057016149</v>
      </c>
    </row>
    <row r="89" spans="1:10" s="2" customFormat="1" ht="15.75" x14ac:dyDescent="0.25">
      <c r="C89" s="9" t="str">
        <f>C77</f>
        <v>Colofonia</v>
      </c>
      <c r="D89" s="9" t="str">
        <f>D77</f>
        <v>Aguarrás granel</v>
      </c>
      <c r="F89" s="3"/>
      <c r="G89" s="97" t="s">
        <v>45</v>
      </c>
      <c r="H89" s="97"/>
      <c r="I89" s="97"/>
      <c r="J89" s="97"/>
    </row>
    <row r="90" spans="1:10" s="2" customFormat="1" ht="15.75" x14ac:dyDescent="0.25">
      <c r="F90" s="3"/>
      <c r="G90" s="12" t="s">
        <v>17</v>
      </c>
      <c r="H90" s="9" t="str">
        <f>H57</f>
        <v>Barniz</v>
      </c>
      <c r="I90" s="9" t="str">
        <f>I57</f>
        <v>Aguarras botella</v>
      </c>
      <c r="J90" s="9" t="s">
        <v>5</v>
      </c>
    </row>
    <row r="91" spans="1:10" s="2" customFormat="1" ht="15.75" x14ac:dyDescent="0.25">
      <c r="F91" s="3"/>
      <c r="G91" s="8" t="s">
        <v>18</v>
      </c>
      <c r="H91" s="10">
        <f>'datos primarios'!G14*'datos primarios'!G20</f>
        <v>384000</v>
      </c>
      <c r="I91" s="10">
        <f>'datos primarios'!F14*'datos primarios'!F20</f>
        <v>55000</v>
      </c>
      <c r="J91" s="10">
        <f>SUM(H91:I91)</f>
        <v>439000</v>
      </c>
    </row>
    <row r="92" spans="1:10" s="2" customFormat="1" ht="15.75" x14ac:dyDescent="0.25">
      <c r="F92" s="3"/>
      <c r="G92" s="8" t="s">
        <v>20</v>
      </c>
      <c r="H92" s="10">
        <f>C85</f>
        <v>245421.60278745648</v>
      </c>
      <c r="I92" s="10">
        <f>D85</f>
        <v>30578.397212543554</v>
      </c>
      <c r="J92" s="10">
        <f>SUM(H92:I92)</f>
        <v>276000</v>
      </c>
    </row>
    <row r="93" spans="1:10" s="2" customFormat="1" ht="15.75" x14ac:dyDescent="0.25">
      <c r="F93" s="3"/>
      <c r="G93" s="8" t="s">
        <v>17</v>
      </c>
      <c r="H93" s="10">
        <f>H91-H92</f>
        <v>138578.39721254352</v>
      </c>
      <c r="I93" s="10">
        <f>I91-I92</f>
        <v>24421.602787456446</v>
      </c>
      <c r="J93" s="10">
        <f t="shared" ref="J93" si="3">J91-J92</f>
        <v>163000</v>
      </c>
    </row>
    <row r="94" spans="1:10" s="2" customFormat="1" ht="15.75" x14ac:dyDescent="0.25">
      <c r="F94" s="3"/>
    </row>
    <row r="95" spans="1:10" s="2" customFormat="1" ht="15.75" x14ac:dyDescent="0.25">
      <c r="F95" s="3"/>
    </row>
    <row r="96" spans="1:10" s="2" customFormat="1" ht="31.5" x14ac:dyDescent="0.25">
      <c r="F96" s="3"/>
      <c r="G96" s="80" t="s">
        <v>57</v>
      </c>
      <c r="H96" s="91">
        <f>H93-H74</f>
        <v>138578.39721254352</v>
      </c>
      <c r="I96" s="91">
        <f>I93-I74</f>
        <v>24421.602787456446</v>
      </c>
      <c r="J96" s="91">
        <f>J93-J74</f>
        <v>163000</v>
      </c>
    </row>
    <row r="97" spans="1:10" s="2" customFormat="1" ht="15.75" x14ac:dyDescent="0.25">
      <c r="F97" s="3"/>
    </row>
    <row r="98" spans="1:10" s="2" customFormat="1" ht="15.75" x14ac:dyDescent="0.25">
      <c r="F98" s="3"/>
      <c r="G98" s="2" t="s">
        <v>78</v>
      </c>
    </row>
    <row r="99" spans="1:10" s="2" customFormat="1" ht="15.75" x14ac:dyDescent="0.25">
      <c r="F99" s="3"/>
      <c r="G99" s="2" t="s">
        <v>79</v>
      </c>
    </row>
    <row r="100" spans="1:10" s="2" customFormat="1" ht="15.75" x14ac:dyDescent="0.25">
      <c r="F100" s="3"/>
      <c r="G100" s="2" t="s">
        <v>58</v>
      </c>
    </row>
    <row r="101" spans="1:10" s="2" customFormat="1" ht="15.75" x14ac:dyDescent="0.25">
      <c r="F101" s="3"/>
      <c r="G101" s="2" t="s">
        <v>59</v>
      </c>
    </row>
    <row r="102" spans="1:10" s="2" customFormat="1" ht="15.75" x14ac:dyDescent="0.25"/>
    <row r="103" spans="1:10" s="2" customFormat="1" ht="15.75" x14ac:dyDescent="0.25">
      <c r="A103" s="47" t="s">
        <v>90</v>
      </c>
      <c r="B103" s="45"/>
      <c r="G103" s="47" t="s">
        <v>82</v>
      </c>
      <c r="H103" s="47"/>
      <c r="I103" s="47"/>
    </row>
    <row r="104" spans="1:10" s="2" customFormat="1" ht="15.75" x14ac:dyDescent="0.25">
      <c r="G104" s="8" t="s">
        <v>28</v>
      </c>
      <c r="H104" s="41">
        <f>('datos primarios'!G31/'datos primarios'!G32)*'datos primarios'!H20</f>
        <v>9000</v>
      </c>
      <c r="I104" s="8"/>
    </row>
    <row r="105" spans="1:10" s="2" customFormat="1" ht="15.75" x14ac:dyDescent="0.25">
      <c r="A105" s="2" t="s">
        <v>27</v>
      </c>
      <c r="G105" s="8" t="s">
        <v>80</v>
      </c>
      <c r="H105" s="41">
        <f>'datos primarios'!H35</f>
        <v>5000</v>
      </c>
      <c r="I105" s="8"/>
    </row>
    <row r="106" spans="1:10" s="2" customFormat="1" ht="15.75" x14ac:dyDescent="0.25">
      <c r="A106" s="2" t="s">
        <v>29</v>
      </c>
      <c r="G106" s="8" t="s">
        <v>30</v>
      </c>
      <c r="H106" s="41">
        <f>H104-H105</f>
        <v>4000</v>
      </c>
      <c r="I106" s="8"/>
      <c r="J106" s="2" t="s">
        <v>81</v>
      </c>
    </row>
    <row r="107" spans="1:10" s="2" customFormat="1" ht="15.75" x14ac:dyDescent="0.25"/>
    <row r="108" spans="1:10" s="2" customFormat="1" ht="15.75" x14ac:dyDescent="0.25">
      <c r="A108" s="32" t="s">
        <v>31</v>
      </c>
      <c r="G108" s="97" t="str">
        <f>G89</f>
        <v>RESULTADOS CON PROCESOS AUTONOMOS</v>
      </c>
      <c r="H108" s="97"/>
      <c r="I108" s="97"/>
      <c r="J108" s="97"/>
    </row>
    <row r="109" spans="1:10" s="2" customFormat="1" ht="15.75" x14ac:dyDescent="0.25">
      <c r="G109" s="12" t="s">
        <v>17</v>
      </c>
      <c r="H109" s="9" t="s">
        <v>19</v>
      </c>
      <c r="I109" s="9" t="s">
        <v>21</v>
      </c>
      <c r="J109" s="9" t="s">
        <v>5</v>
      </c>
    </row>
    <row r="110" spans="1:10" s="2" customFormat="1" ht="15.75" x14ac:dyDescent="0.25">
      <c r="A110" s="8"/>
      <c r="B110" s="8"/>
      <c r="C110" s="9" t="str">
        <f>C44</f>
        <v>Colofonia</v>
      </c>
      <c r="D110" s="9" t="str">
        <f>D44</f>
        <v>Aguarrás granel</v>
      </c>
      <c r="E110" s="9" t="s">
        <v>5</v>
      </c>
      <c r="G110" s="8" t="s">
        <v>18</v>
      </c>
      <c r="H110" s="41">
        <f>'datos primarios'!G14*'datos primarios'!G20</f>
        <v>384000</v>
      </c>
      <c r="I110" s="41">
        <f>I91</f>
        <v>55000</v>
      </c>
      <c r="J110" s="41">
        <f>SUM(H110:I110)</f>
        <v>439000</v>
      </c>
    </row>
    <row r="111" spans="1:10" s="2" customFormat="1" ht="15.75" x14ac:dyDescent="0.25">
      <c r="A111" s="8" t="str">
        <f>A45</f>
        <v>Costes conjuntos a imputar (CCt):</v>
      </c>
      <c r="B111" s="8"/>
      <c r="C111" s="8"/>
      <c r="D111" s="8"/>
      <c r="E111" s="41">
        <f>E22-H106</f>
        <v>120000</v>
      </c>
      <c r="G111" s="8" t="s">
        <v>20</v>
      </c>
      <c r="H111" s="41">
        <f>C116</f>
        <v>230666.66666666666</v>
      </c>
      <c r="I111" s="41">
        <f>D116</f>
        <v>41333.333333333328</v>
      </c>
      <c r="J111" s="41">
        <f>SUM(H111:I111)</f>
        <v>272000</v>
      </c>
    </row>
    <row r="112" spans="1:10" s="2" customFormat="1" ht="15.75" x14ac:dyDescent="0.25">
      <c r="A112" s="8" t="str">
        <f>A46</f>
        <v>Unidades físicas en punto de escisión (Producción litros) N</v>
      </c>
      <c r="B112" s="8"/>
      <c r="C112" s="36">
        <f>'datos primarios'!G5</f>
        <v>68000</v>
      </c>
      <c r="D112" s="36">
        <f>'datos primarios'!F5</f>
        <v>22000</v>
      </c>
      <c r="E112" s="36">
        <f>SUM(C112:D112)</f>
        <v>90000</v>
      </c>
      <c r="G112" s="8" t="s">
        <v>17</v>
      </c>
      <c r="H112" s="41">
        <f>H110-H111</f>
        <v>153333.33333333334</v>
      </c>
      <c r="I112" s="41">
        <f>I110-I111</f>
        <v>13666.666666666672</v>
      </c>
      <c r="J112" s="41">
        <f>J110-J111</f>
        <v>167000</v>
      </c>
    </row>
    <row r="113" spans="1:11" s="2" customFormat="1" ht="15.75" x14ac:dyDescent="0.25">
      <c r="A113" s="8" t="str">
        <f>A26</f>
        <v>1º- Coste conjunto por udad. física (litro)  CCu</v>
      </c>
      <c r="B113" s="8"/>
      <c r="C113" s="8"/>
      <c r="D113" s="8"/>
      <c r="E113" s="11">
        <f>E111/E112</f>
        <v>1.3333333333333333</v>
      </c>
    </row>
    <row r="114" spans="1:11" s="2" customFormat="1" ht="15.75" x14ac:dyDescent="0.25">
      <c r="A114" s="45" t="str">
        <f>A27</f>
        <v>2º- Coste conjunto por producto (CCp)</v>
      </c>
      <c r="B114" s="45"/>
      <c r="C114" s="92">
        <f>E113*C112</f>
        <v>90666.666666666657</v>
      </c>
      <c r="D114" s="92">
        <f>E113*D112</f>
        <v>29333.333333333332</v>
      </c>
      <c r="E114" s="92">
        <f>SUM(C114:D114)</f>
        <v>119999.99999999999</v>
      </c>
      <c r="F114" s="47" t="str">
        <f>F27</f>
        <v xml:space="preserve">COSTE DE PRODUCCION SIN PROCESOS AUTONOMOS </v>
      </c>
      <c r="G114" s="47"/>
      <c r="H114" s="47"/>
      <c r="I114" s="47"/>
    </row>
    <row r="115" spans="1:11" s="2" customFormat="1" ht="15.75" x14ac:dyDescent="0.25">
      <c r="A115" s="8" t="str">
        <f>A28</f>
        <v>Costes autónomos (Cap)</v>
      </c>
      <c r="B115" s="8"/>
      <c r="C115" s="10">
        <f>'datos primarios'!D28</f>
        <v>140000</v>
      </c>
      <c r="D115" s="10">
        <f>'datos primarios'!D17</f>
        <v>12000</v>
      </c>
      <c r="E115" s="10">
        <f>SUM(C115:D115)</f>
        <v>152000</v>
      </c>
    </row>
    <row r="116" spans="1:11" s="2" customFormat="1" ht="15.75" x14ac:dyDescent="0.25">
      <c r="A116" s="45" t="str">
        <f>A29</f>
        <v>3º- Costes totales (CTp=CCp + Cap)</v>
      </c>
      <c r="B116" s="45"/>
      <c r="C116" s="92">
        <f>C114+C115</f>
        <v>230666.66666666666</v>
      </c>
      <c r="D116" s="92">
        <f>D114+D115</f>
        <v>41333.333333333328</v>
      </c>
      <c r="E116" s="92">
        <f>SUM(C116:D116)</f>
        <v>272000</v>
      </c>
      <c r="F116" s="47" t="str">
        <f>F29</f>
        <v>COSTE DE PRODUCCION ESTIMADO TRAS ADICION DE PROCESOS AUTONOMOS</v>
      </c>
      <c r="G116" s="47"/>
      <c r="H116" s="47"/>
      <c r="I116" s="47"/>
      <c r="J116" s="47"/>
    </row>
    <row r="117" spans="1:11" s="2" customFormat="1" ht="15.75" x14ac:dyDescent="0.25">
      <c r="A117" s="8"/>
      <c r="B117" s="8"/>
      <c r="C117" s="86" t="str">
        <f>C54</f>
        <v>Barniz</v>
      </c>
      <c r="D117" s="86" t="str">
        <f>D54</f>
        <v>Aguarras botella</v>
      </c>
      <c r="E117" s="8"/>
      <c r="G117" s="96" t="s">
        <v>83</v>
      </c>
      <c r="H117" s="96"/>
      <c r="I117" s="96"/>
      <c r="J117" s="96"/>
    </row>
    <row r="118" spans="1:11" s="2" customFormat="1" ht="15.75" x14ac:dyDescent="0.25">
      <c r="A118" s="8" t="str">
        <f>A31</f>
        <v>Unidades físicas tras proceso autónomo (Producción unidades)</v>
      </c>
      <c r="B118" s="8"/>
      <c r="C118" s="42">
        <f>'datos primarios'!G14</f>
        <v>48000</v>
      </c>
      <c r="D118" s="84">
        <f>'datos primarios'!F14</f>
        <v>44000</v>
      </c>
      <c r="E118" s="8"/>
      <c r="G118" s="90"/>
      <c r="H118" s="91">
        <f>H112-H35</f>
        <v>3022.222222222219</v>
      </c>
      <c r="I118" s="91">
        <f>I112-I35</f>
        <v>977.77777777778101</v>
      </c>
      <c r="J118" s="91">
        <f>J112-J35</f>
        <v>4000</v>
      </c>
      <c r="K118" s="95">
        <f>J118/J35</f>
        <v>2.4539877300613498E-2</v>
      </c>
    </row>
    <row r="119" spans="1:11" ht="15.75" x14ac:dyDescent="0.25">
      <c r="A119" s="8" t="str">
        <f>A32</f>
        <v>Coste/u.</v>
      </c>
      <c r="B119" s="8"/>
      <c r="C119" s="29">
        <f>C116/C118</f>
        <v>4.8055555555555554</v>
      </c>
      <c r="D119" s="48">
        <f>D116/D118</f>
        <v>0.93939393939393934</v>
      </c>
      <c r="E119" s="8"/>
    </row>
    <row r="122" spans="1:11" ht="15.75" x14ac:dyDescent="0.25">
      <c r="A122" s="32" t="str">
        <f>A42</f>
        <v>2. Método del valor real de venta en el punto de escisión</v>
      </c>
      <c r="B122" s="33"/>
      <c r="C122" s="33"/>
      <c r="D122" s="33"/>
      <c r="E122" s="2"/>
      <c r="F122" s="2"/>
      <c r="G122" s="97" t="str">
        <f>G108</f>
        <v>RESULTADOS CON PROCESOS AUTONOMOS</v>
      </c>
      <c r="H122" s="97"/>
      <c r="I122" s="97"/>
      <c r="J122" s="97"/>
    </row>
    <row r="123" spans="1:11" ht="15.75" x14ac:dyDescent="0.25">
      <c r="A123" s="2"/>
      <c r="B123" s="2"/>
      <c r="C123" s="2"/>
      <c r="D123" s="2"/>
      <c r="E123" s="2"/>
      <c r="F123" s="2"/>
      <c r="G123" s="12" t="s">
        <v>17</v>
      </c>
      <c r="H123" s="9" t="s">
        <v>19</v>
      </c>
      <c r="I123" s="9" t="s">
        <v>21</v>
      </c>
      <c r="J123" s="9" t="s">
        <v>5</v>
      </c>
    </row>
    <row r="124" spans="1:11" ht="15.75" x14ac:dyDescent="0.25">
      <c r="A124" s="15"/>
      <c r="B124" s="15"/>
      <c r="C124" s="9" t="str">
        <f>C110</f>
        <v>Colofonia</v>
      </c>
      <c r="D124" s="9" t="str">
        <f>D110</f>
        <v>Aguarrás granel</v>
      </c>
      <c r="E124" s="16" t="s">
        <v>5</v>
      </c>
      <c r="F124" s="2"/>
      <c r="G124" s="8" t="s">
        <v>18</v>
      </c>
      <c r="H124" s="41">
        <f>'datos primarios'!G14*'datos primarios'!G20</f>
        <v>384000</v>
      </c>
      <c r="I124" s="41">
        <f>'datos primarios'!F14*'datos primarios'!F20</f>
        <v>55000</v>
      </c>
      <c r="J124" s="41">
        <f>SUM(H124:I124)</f>
        <v>439000</v>
      </c>
    </row>
    <row r="125" spans="1:11" ht="15.75" x14ac:dyDescent="0.25">
      <c r="A125" s="15" t="str">
        <f t="shared" ref="A125:A130" si="4">A45</f>
        <v>Costes conjuntos a imputar (CCt):</v>
      </c>
      <c r="B125" s="15"/>
      <c r="C125" s="15"/>
      <c r="D125" s="15"/>
      <c r="E125" s="41">
        <f>E111</f>
        <v>120000</v>
      </c>
      <c r="G125" s="8" t="s">
        <v>20</v>
      </c>
      <c r="H125" s="41">
        <f>C133</f>
        <v>243291.13924050634</v>
      </c>
      <c r="I125" s="41">
        <f>D133</f>
        <v>28708.860759493673</v>
      </c>
      <c r="J125" s="41">
        <f>SUM(H125:I125)</f>
        <v>272000</v>
      </c>
    </row>
    <row r="126" spans="1:11" ht="15.75" x14ac:dyDescent="0.25">
      <c r="A126" s="15" t="str">
        <f t="shared" si="4"/>
        <v>Unidades físicas en punto de escisión (Producción litros) N</v>
      </c>
      <c r="B126" s="15"/>
      <c r="C126" s="36">
        <f>'datos primarios'!G5</f>
        <v>68000</v>
      </c>
      <c r="D126" s="36">
        <f>'datos primarios'!F5</f>
        <v>22000</v>
      </c>
      <c r="E126" s="36">
        <f>SUM(C126:D126)</f>
        <v>90000</v>
      </c>
      <c r="G126" s="8" t="s">
        <v>17</v>
      </c>
      <c r="H126" s="41">
        <f>H124-H125</f>
        <v>140708.86075949366</v>
      </c>
      <c r="I126" s="41">
        <f>I124-I125</f>
        <v>26291.139240506327</v>
      </c>
      <c r="J126" s="41">
        <f>J124-J125</f>
        <v>167000</v>
      </c>
    </row>
    <row r="127" spans="1:11" ht="15.75" x14ac:dyDescent="0.25">
      <c r="A127" s="15" t="str">
        <f t="shared" si="4"/>
        <v>Precios venta  en punto escisión</v>
      </c>
      <c r="B127" s="15"/>
      <c r="C127" s="85">
        <f>'datos primarios'!G10</f>
        <v>3</v>
      </c>
      <c r="D127" s="85">
        <f>'datos primarios'!F10</f>
        <v>1.5</v>
      </c>
      <c r="E127" s="15"/>
    </row>
    <row r="128" spans="1:11" ht="15.75" x14ac:dyDescent="0.25">
      <c r="A128" s="15" t="str">
        <f t="shared" si="4"/>
        <v>Valor mercado potencial en punto escisión (VMt)</v>
      </c>
      <c r="B128" s="15"/>
      <c r="C128" s="10">
        <f>C126*C127</f>
        <v>204000</v>
      </c>
      <c r="D128" s="10">
        <f>D126*D127</f>
        <v>33000</v>
      </c>
      <c r="E128" s="41">
        <f>SUM(C128:D128)</f>
        <v>237000</v>
      </c>
      <c r="G128" s="96" t="s">
        <v>83</v>
      </c>
      <c r="H128" s="96"/>
      <c r="I128" s="96"/>
      <c r="J128" s="96"/>
    </row>
    <row r="129" spans="1:11" ht="15.75" x14ac:dyDescent="0.25">
      <c r="A129" s="15" t="str">
        <f t="shared" si="4"/>
        <v>1º- R</v>
      </c>
      <c r="B129" s="15"/>
      <c r="C129" s="8"/>
      <c r="D129" s="8"/>
      <c r="E129" s="13">
        <f>E125/E128</f>
        <v>0.50632911392405067</v>
      </c>
      <c r="G129" s="90"/>
      <c r="H129" s="93">
        <f>H126-H60</f>
        <v>3443.0379746835388</v>
      </c>
      <c r="I129" s="93">
        <f t="shared" ref="I129:J129" si="5">I126-I60</f>
        <v>556.96202531645395</v>
      </c>
      <c r="J129" s="93">
        <f t="shared" si="5"/>
        <v>4000</v>
      </c>
      <c r="K129" s="95">
        <f>J129/J60</f>
        <v>2.4539877300613498E-2</v>
      </c>
    </row>
    <row r="130" spans="1:11" x14ac:dyDescent="0.25">
      <c r="A130" s="15" t="str">
        <f t="shared" si="4"/>
        <v>Coste conjunto por udad. física (litro)  CCu</v>
      </c>
      <c r="B130" s="15"/>
      <c r="C130" s="14">
        <f>E129*C127</f>
        <v>1.518987341772152</v>
      </c>
      <c r="D130" s="14">
        <f>E129*D127</f>
        <v>0.759493670886076</v>
      </c>
      <c r="E130" s="15"/>
    </row>
    <row r="131" spans="1:11" ht="15.75" x14ac:dyDescent="0.25">
      <c r="A131" s="46" t="str">
        <f t="shared" ref="A131:A133" si="6">A51</f>
        <v>2º- Coste conjunto por producto (CCp)</v>
      </c>
      <c r="B131" s="46"/>
      <c r="C131" s="92">
        <f>C126*C130</f>
        <v>103291.13924050634</v>
      </c>
      <c r="D131" s="92">
        <f>D126*D130</f>
        <v>16708.860759493673</v>
      </c>
      <c r="E131" s="92">
        <f>SUM(C131:D131)</f>
        <v>120000.00000000001</v>
      </c>
      <c r="F131" s="87" t="str">
        <f>F114</f>
        <v xml:space="preserve">COSTE DE PRODUCCION SIN PROCESOS AUTONOMOS </v>
      </c>
      <c r="G131" s="46"/>
      <c r="H131" s="46"/>
      <c r="I131" s="46"/>
    </row>
    <row r="132" spans="1:11" ht="15.75" x14ac:dyDescent="0.25">
      <c r="A132" s="15" t="str">
        <f t="shared" si="6"/>
        <v>Costes autónomos (Cap)</v>
      </c>
      <c r="B132" s="15"/>
      <c r="C132" s="10">
        <f>'datos primarios'!D28</f>
        <v>140000</v>
      </c>
      <c r="D132" s="10">
        <f>'datos primarios'!D17</f>
        <v>12000</v>
      </c>
      <c r="E132" s="17">
        <f>SUM(C132:D132)</f>
        <v>152000</v>
      </c>
      <c r="F132" s="2"/>
    </row>
    <row r="133" spans="1:11" ht="15.75" x14ac:dyDescent="0.25">
      <c r="A133" s="46" t="str">
        <f t="shared" si="6"/>
        <v>3º- Costes totales (CTp=CCp + Cap)</v>
      </c>
      <c r="B133" s="46"/>
      <c r="C133" s="92">
        <f>C131+C132</f>
        <v>243291.13924050634</v>
      </c>
      <c r="D133" s="92">
        <f>D131+D132</f>
        <v>28708.860759493673</v>
      </c>
      <c r="E133" s="92">
        <f>SUM(C133:D133)</f>
        <v>272000</v>
      </c>
      <c r="F133" s="87" t="str">
        <f t="shared" ref="F133" si="7">F116</f>
        <v>COSTE DE PRODUCCION ESTIMADO TRAS ADICION DE PROCESOS AUTONOMOS</v>
      </c>
      <c r="G133" s="46"/>
      <c r="H133" s="46"/>
      <c r="I133" s="46"/>
      <c r="J133" s="46"/>
      <c r="K133" s="46"/>
    </row>
    <row r="134" spans="1:11" ht="15.75" x14ac:dyDescent="0.25">
      <c r="A134" s="15"/>
      <c r="B134" s="15"/>
      <c r="C134" s="86" t="str">
        <f>C117</f>
        <v>Barniz</v>
      </c>
      <c r="D134" s="86" t="str">
        <f>D117</f>
        <v>Aguarras botella</v>
      </c>
      <c r="E134" s="17"/>
    </row>
    <row r="135" spans="1:11" ht="15.75" x14ac:dyDescent="0.25">
      <c r="A135" s="15" t="str">
        <f t="shared" ref="A135:A136" si="8">A55</f>
        <v>Unidades físicas tras proceso autónomo (Producción unidades)</v>
      </c>
      <c r="B135" s="15"/>
      <c r="C135" s="42">
        <f>'datos primarios'!G14</f>
        <v>48000</v>
      </c>
      <c r="D135" s="84">
        <f>'datos primarios'!F14</f>
        <v>44000</v>
      </c>
      <c r="E135" s="15"/>
    </row>
    <row r="136" spans="1:11" ht="15.75" x14ac:dyDescent="0.25">
      <c r="A136" s="15" t="str">
        <f t="shared" si="8"/>
        <v>Coste/u.</v>
      </c>
      <c r="B136" s="15"/>
      <c r="C136" s="29">
        <f>C133/C135</f>
        <v>5.0685654008438821</v>
      </c>
      <c r="D136" s="48">
        <f>D133/D135</f>
        <v>0.65247410817031071</v>
      </c>
      <c r="E136" s="15"/>
    </row>
    <row r="139" spans="1:11" ht="15.75" x14ac:dyDescent="0.25">
      <c r="A139" s="32" t="str">
        <f>A67</f>
        <v>3. Método del valor hipotético de venta en el punto de escisión</v>
      </c>
      <c r="B139" s="33"/>
      <c r="C139" s="33"/>
      <c r="D139" s="33"/>
      <c r="E139" s="31"/>
      <c r="F139" s="2"/>
      <c r="G139" s="2"/>
      <c r="H139" s="2"/>
      <c r="I139" s="2"/>
      <c r="J139" s="2"/>
    </row>
    <row r="140" spans="1:11" ht="15.75" x14ac:dyDescent="0.25">
      <c r="A140" s="1"/>
      <c r="B140" s="2"/>
      <c r="C140" s="2"/>
      <c r="D140" s="2"/>
      <c r="E140" s="2"/>
      <c r="F140" s="2"/>
      <c r="G140" s="97" t="str">
        <f>G122</f>
        <v>RESULTADOS CON PROCESOS AUTONOMOS</v>
      </c>
      <c r="H140" s="97"/>
      <c r="I140" s="97"/>
      <c r="J140" s="97"/>
    </row>
    <row r="141" spans="1:11" ht="15.75" x14ac:dyDescent="0.25">
      <c r="A141" s="8"/>
      <c r="B141" s="8"/>
      <c r="C141" s="9" t="str">
        <f>C124</f>
        <v>Colofonia</v>
      </c>
      <c r="D141" s="9" t="str">
        <f>D124</f>
        <v>Aguarrás granel</v>
      </c>
      <c r="E141" s="9" t="s">
        <v>5</v>
      </c>
      <c r="F141" s="2"/>
      <c r="G141" s="12" t="s">
        <v>17</v>
      </c>
      <c r="H141" s="9" t="s">
        <v>19</v>
      </c>
      <c r="I141" s="9" t="s">
        <v>21</v>
      </c>
      <c r="J141" s="9" t="s">
        <v>5</v>
      </c>
    </row>
    <row r="142" spans="1:11" ht="15.75" x14ac:dyDescent="0.25">
      <c r="A142" s="8" t="str">
        <f t="shared" ref="A142:A148" si="9">A70</f>
        <v>Costes conjuntos a imputar (CCt)</v>
      </c>
      <c r="B142" s="8"/>
      <c r="C142" s="8"/>
      <c r="D142" s="8"/>
      <c r="E142" s="41">
        <f>E111</f>
        <v>120000</v>
      </c>
      <c r="F142" s="2"/>
      <c r="G142" s="8" t="s">
        <v>18</v>
      </c>
      <c r="H142" s="41">
        <f>'datos primarios'!G14*'datos primarios'!G20</f>
        <v>384000</v>
      </c>
      <c r="I142" s="41">
        <f>'datos primarios'!F14*'datos primarios'!F20</f>
        <v>55000</v>
      </c>
      <c r="J142" s="41">
        <f>SUM(H142:I142)</f>
        <v>439000</v>
      </c>
    </row>
    <row r="143" spans="1:11" ht="15.75" x14ac:dyDescent="0.25">
      <c r="A143" s="8" t="str">
        <f t="shared" si="9"/>
        <v>Unidades físicas tras proceso autónomo (Producción unidades)</v>
      </c>
      <c r="B143" s="8"/>
      <c r="C143" s="34">
        <f>'datos primarios'!G14</f>
        <v>48000</v>
      </c>
      <c r="D143" s="84">
        <f>'datos primarios'!F14</f>
        <v>44000</v>
      </c>
      <c r="E143" s="10"/>
      <c r="F143" s="2"/>
      <c r="G143" s="8" t="s">
        <v>20</v>
      </c>
      <c r="H143" s="41">
        <f>C157</f>
        <v>242020.90592334495</v>
      </c>
      <c r="I143" s="41">
        <f>D157</f>
        <v>29979.094076655052</v>
      </c>
      <c r="J143" s="41">
        <f>SUM(H143:I143)</f>
        <v>272000</v>
      </c>
    </row>
    <row r="144" spans="1:11" ht="15.75" x14ac:dyDescent="0.25">
      <c r="A144" s="8" t="str">
        <f t="shared" si="9"/>
        <v>Precios de venta final (pv)</v>
      </c>
      <c r="B144" s="8"/>
      <c r="C144" s="26">
        <f>'datos primarios'!G20</f>
        <v>8</v>
      </c>
      <c r="D144" s="30">
        <f>'datos primarios'!F20</f>
        <v>1.25</v>
      </c>
      <c r="E144" s="8"/>
      <c r="F144" s="2"/>
      <c r="G144" s="8" t="s">
        <v>17</v>
      </c>
      <c r="H144" s="41">
        <f>H142-H143</f>
        <v>141979.09407665505</v>
      </c>
      <c r="I144" s="41">
        <f>I142-I143</f>
        <v>25020.905923344948</v>
      </c>
      <c r="J144" s="41">
        <f t="shared" ref="J144" si="10">J142-J143</f>
        <v>167000</v>
      </c>
    </row>
    <row r="145" spans="1:11" ht="15.75" x14ac:dyDescent="0.25">
      <c r="A145" s="8" t="str">
        <f t="shared" si="9"/>
        <v>Valor de mercado  de la producción tras proceso autónomo (VMt)</v>
      </c>
      <c r="B145" s="8"/>
      <c r="C145" s="41">
        <f>C143*C144</f>
        <v>384000</v>
      </c>
      <c r="D145" s="41">
        <f>D143*D144</f>
        <v>55000</v>
      </c>
      <c r="E145" s="41">
        <f>SUM(C145:D145)</f>
        <v>439000</v>
      </c>
      <c r="F145" s="2"/>
    </row>
    <row r="146" spans="1:11" ht="15.75" x14ac:dyDescent="0.25">
      <c r="A146" s="8" t="str">
        <f t="shared" si="9"/>
        <v>Costes autónomos</v>
      </c>
      <c r="B146" s="8"/>
      <c r="C146" s="41">
        <f>'datos primarios'!D28</f>
        <v>140000</v>
      </c>
      <c r="D146" s="41">
        <f>'datos primarios'!D17</f>
        <v>12000</v>
      </c>
      <c r="E146" s="41">
        <f>SUM(C146:D146)</f>
        <v>152000</v>
      </c>
      <c r="F146" s="2"/>
      <c r="G146" s="96" t="s">
        <v>83</v>
      </c>
      <c r="H146" s="96"/>
      <c r="I146" s="96"/>
      <c r="J146" s="96"/>
    </row>
    <row r="147" spans="1:11" ht="15.75" x14ac:dyDescent="0.25">
      <c r="A147" s="8" t="str">
        <f t="shared" si="9"/>
        <v>Coste autónomo por u. (ca/u)</v>
      </c>
      <c r="B147" s="8"/>
      <c r="C147" s="11">
        <f>C146/C143</f>
        <v>2.9166666666666665</v>
      </c>
      <c r="D147" s="11">
        <f>D146/D143</f>
        <v>0.27272727272727271</v>
      </c>
      <c r="E147" s="41"/>
      <c r="F147" s="2"/>
      <c r="G147" s="90"/>
      <c r="H147" s="91">
        <f>H144-H93</f>
        <v>3400.6968641115236</v>
      </c>
      <c r="I147" s="91">
        <f t="shared" ref="I147:J147" si="11">I144-I93</f>
        <v>599.30313588850186</v>
      </c>
      <c r="J147" s="91">
        <f t="shared" si="11"/>
        <v>4000</v>
      </c>
      <c r="K147" s="95">
        <f>J147/J96</f>
        <v>2.4539877300613498E-2</v>
      </c>
    </row>
    <row r="148" spans="1:11" ht="15.75" x14ac:dyDescent="0.25">
      <c r="A148" s="8" t="str">
        <f t="shared" si="9"/>
        <v>1º-Valor  hipotético de mercado en el punto de escisión (VNMt)</v>
      </c>
      <c r="B148" s="8"/>
      <c r="C148" s="41">
        <f>C145-C146</f>
        <v>244000</v>
      </c>
      <c r="D148" s="41">
        <f>D145-D146</f>
        <v>43000</v>
      </c>
      <c r="E148" s="41">
        <f>E145-E146</f>
        <v>287000</v>
      </c>
      <c r="F148" s="2"/>
      <c r="G148" s="2"/>
      <c r="H148" s="2"/>
      <c r="I148" s="2"/>
      <c r="J148" s="2"/>
    </row>
    <row r="149" spans="1:11" ht="15.75" x14ac:dyDescent="0.25">
      <c r="A149" s="88"/>
      <c r="B149" s="88"/>
      <c r="C149" s="9" t="str">
        <f>C77</f>
        <v>Colofonia</v>
      </c>
      <c r="D149" s="9" t="str">
        <f>D77</f>
        <v>Aguarrás granel</v>
      </c>
      <c r="E149" s="41"/>
      <c r="F149" s="2"/>
      <c r="G149" s="2"/>
      <c r="H149" s="2"/>
      <c r="I149" s="2"/>
      <c r="J149" s="2"/>
    </row>
    <row r="150" spans="1:11" ht="15.75" x14ac:dyDescent="0.25">
      <c r="A150" s="88" t="str">
        <f t="shared" ref="A150:A158" si="12">A78</f>
        <v>Unidades sometidas a proceso autónomo (Uds SPA)</v>
      </c>
      <c r="B150" s="88"/>
      <c r="C150" s="36">
        <f>C126</f>
        <v>68000</v>
      </c>
      <c r="D150" s="36">
        <f>D126</f>
        <v>22000</v>
      </c>
      <c r="E150" s="36"/>
      <c r="F150" s="2"/>
      <c r="G150" s="2"/>
      <c r="H150" s="2"/>
      <c r="I150" s="2"/>
      <c r="J150" s="2"/>
    </row>
    <row r="151" spans="1:11" ht="15.75" x14ac:dyDescent="0.25">
      <c r="A151" s="88" t="str">
        <f t="shared" si="12"/>
        <v>2º- Precio hipotético de venta en el punto de escisión=VNMt/Uds SPA</v>
      </c>
      <c r="B151" s="88"/>
      <c r="C151" s="85">
        <f>C148/C150</f>
        <v>3.5882352941176472</v>
      </c>
      <c r="D151" s="85">
        <f>D148/D150</f>
        <v>1.9545454545454546</v>
      </c>
      <c r="E151" s="40"/>
      <c r="F151" s="2"/>
      <c r="G151" s="2"/>
      <c r="H151" s="2"/>
      <c r="I151" s="2"/>
      <c r="J151" s="2"/>
    </row>
    <row r="152" spans="1:11" ht="15.75" x14ac:dyDescent="0.25">
      <c r="A152" s="88" t="str">
        <f t="shared" si="12"/>
        <v>Unidades obtenidas en punto de escisión</v>
      </c>
      <c r="B152" s="88"/>
      <c r="C152" s="86" t="str">
        <f>C134</f>
        <v>Barniz</v>
      </c>
      <c r="D152" s="86" t="str">
        <f>D134</f>
        <v>Aguarras botella</v>
      </c>
      <c r="E152" s="40"/>
      <c r="F152" s="2"/>
      <c r="G152" s="2"/>
      <c r="H152" s="2"/>
      <c r="I152" s="2"/>
      <c r="J152" s="2"/>
    </row>
    <row r="153" spans="1:11" ht="15.75" x14ac:dyDescent="0.25">
      <c r="A153" s="88" t="str">
        <f t="shared" si="12"/>
        <v>Valor de mercado potencial de la prod en el punto de escisión (VMp Escision)</v>
      </c>
      <c r="B153" s="88"/>
      <c r="C153" s="41">
        <f>C150*C151</f>
        <v>244000</v>
      </c>
      <c r="D153" s="41">
        <f>D150*D151</f>
        <v>43000</v>
      </c>
      <c r="E153" s="41">
        <f>SUM(C153:D153)</f>
        <v>287000</v>
      </c>
      <c r="F153" s="2"/>
      <c r="G153" s="2"/>
      <c r="H153" s="2"/>
      <c r="I153" s="2"/>
      <c r="J153" s="2"/>
    </row>
    <row r="154" spans="1:11" ht="15.75" x14ac:dyDescent="0.25">
      <c r="A154" s="8" t="str">
        <f t="shared" si="12"/>
        <v>3º- R' =CCt / VMp Escisión</v>
      </c>
      <c r="B154" s="8"/>
      <c r="C154" s="8"/>
      <c r="D154" s="8"/>
      <c r="E154" s="13">
        <f>E142/E153</f>
        <v>0.41811846689895471</v>
      </c>
      <c r="F154" s="2"/>
      <c r="G154" s="2"/>
      <c r="H154" s="2"/>
      <c r="I154" s="2"/>
      <c r="J154" s="2"/>
    </row>
    <row r="155" spans="1:11" ht="15.75" x14ac:dyDescent="0.25">
      <c r="A155" s="8" t="str">
        <f t="shared" si="12"/>
        <v>4º- Coste conjunto por u.f. prod final = (pv - ca/u.) x R'</v>
      </c>
      <c r="B155" s="8"/>
      <c r="C155" s="29">
        <f>E154*(C144-C147)</f>
        <v>2.1254355400696867</v>
      </c>
      <c r="D155" s="48">
        <f>E154*(D144-D147)</f>
        <v>0.40861577446943304</v>
      </c>
      <c r="E155" s="8"/>
    </row>
    <row r="156" spans="1:11" ht="15.75" x14ac:dyDescent="0.25">
      <c r="A156" s="45" t="str">
        <f t="shared" si="12"/>
        <v>Coste conjunto por productos (CCp)</v>
      </c>
      <c r="B156" s="45"/>
      <c r="C156" s="92">
        <f>C155*C143</f>
        <v>102020.90592334497</v>
      </c>
      <c r="D156" s="92">
        <f>D155*D143</f>
        <v>17979.094076655052</v>
      </c>
      <c r="E156" s="49">
        <f>SUM(C156:D156)</f>
        <v>120000.00000000001</v>
      </c>
      <c r="F156" s="47" t="str">
        <f>F84</f>
        <v>COSTE DE PRODUCCIÓN SIN PROCESOS AUTÓNOMOS</v>
      </c>
      <c r="G156" s="46"/>
      <c r="H156" s="46"/>
      <c r="I156" s="46"/>
      <c r="J156" s="46"/>
    </row>
    <row r="157" spans="1:11" ht="15.75" x14ac:dyDescent="0.25">
      <c r="A157" s="45" t="str">
        <f t="shared" si="12"/>
        <v>Coste total= Ctes conjuntos + Ctes autónomos</v>
      </c>
      <c r="B157" s="45"/>
      <c r="C157" s="92">
        <f>C146+C156</f>
        <v>242020.90592334495</v>
      </c>
      <c r="D157" s="92">
        <f>D146+D156</f>
        <v>29979.094076655052</v>
      </c>
      <c r="E157" s="49">
        <f>SUM(C157:D157)</f>
        <v>272000</v>
      </c>
      <c r="F157" s="47" t="str">
        <f>F85</f>
        <v>COSTE DE PRODUCCION ESTIMADO TRAS ADICION DE PROCESOS AUTONOMOS</v>
      </c>
      <c r="G157" s="46"/>
      <c r="H157" s="46"/>
      <c r="I157" s="46"/>
      <c r="J157" s="46"/>
    </row>
    <row r="158" spans="1:11" ht="15.75" x14ac:dyDescent="0.25">
      <c r="A158" s="8" t="str">
        <f t="shared" si="12"/>
        <v>Coste unitario</v>
      </c>
      <c r="B158" s="8"/>
      <c r="C158" s="29">
        <f>C157/C143</f>
        <v>5.0421022067363532</v>
      </c>
      <c r="D158" s="48">
        <f>D157/D143</f>
        <v>0.68134304719670569</v>
      </c>
      <c r="E158" s="8"/>
    </row>
  </sheetData>
  <mergeCells count="12">
    <mergeCell ref="G31:J31"/>
    <mergeCell ref="G19:J19"/>
    <mergeCell ref="G42:J42"/>
    <mergeCell ref="G56:J56"/>
    <mergeCell ref="G89:J89"/>
    <mergeCell ref="G68:J68"/>
    <mergeCell ref="G146:J146"/>
    <mergeCell ref="G117:J117"/>
    <mergeCell ref="G108:J108"/>
    <mergeCell ref="G140:J140"/>
    <mergeCell ref="G122:J122"/>
    <mergeCell ref="G128:J128"/>
  </mergeCells>
  <pageMargins left="0.7" right="0.7" top="0.75" bottom="0.75" header="0.3" footer="0.3"/>
  <pageSetup paperSize="9" scale="37" orientation="portrait" horizontalDpi="4294967293" verticalDpi="4294967293" r:id="rId1"/>
  <rowBreaks count="1" manualBreakCount="1">
    <brk id="102" max="10" man="1"/>
  </rowBreaks>
  <colBreaks count="2" manualBreakCount="2">
    <brk id="11" max="1048575" man="1"/>
    <brk id="13" max="146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 primarios</vt:lpstr>
      <vt:lpstr>solucion</vt:lpstr>
      <vt:lpstr>solucion!Área_de_impresión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 Carmen</dc:creator>
  <cp:lastModifiedBy>CFB</cp:lastModifiedBy>
  <cp:lastPrinted>2015-01-30T10:58:07Z</cp:lastPrinted>
  <dcterms:created xsi:type="dcterms:W3CDTF">2014-10-25T11:26:24Z</dcterms:created>
  <dcterms:modified xsi:type="dcterms:W3CDTF">2015-02-02T13:02:59Z</dcterms:modified>
</cp:coreProperties>
</file>