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 activeTab="5"/>
  </bookViews>
  <sheets>
    <sheet name="Datos de inicio" sheetId="3" r:id="rId1"/>
    <sheet name="Reparto primario" sheetId="1" r:id="rId2"/>
    <sheet name="Reparto secundario" sheetId="2" r:id="rId3"/>
    <sheet name="Tasas" sheetId="4" r:id="rId4"/>
    <sheet name="Imputación" sheetId="5" r:id="rId5"/>
    <sheet name="Diferencia de imputación" sheetId="6" r:id="rId6"/>
  </sheets>
  <definedNames>
    <definedName name="_xlnm.Print_Titles" localSheetId="0">'Datos de inicio'!$1:$1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  <c r="M11" i="3"/>
  <c r="M5" i="3"/>
  <c r="M6" i="3"/>
  <c r="M7" i="3"/>
  <c r="M8" i="3"/>
  <c r="M9" i="3"/>
  <c r="M10" i="3"/>
  <c r="M4" i="3"/>
  <c r="C18" i="1" l="1"/>
  <c r="C19" i="1" s="1"/>
  <c r="D18" i="1"/>
  <c r="D19" i="1" s="1"/>
  <c r="E18" i="1"/>
  <c r="E19" i="1" s="1"/>
  <c r="F18" i="1"/>
  <c r="F19" i="1" s="1"/>
  <c r="G18" i="1"/>
  <c r="G19" i="1" s="1"/>
  <c r="H18" i="1"/>
  <c r="H19" i="1" s="1"/>
  <c r="B18" i="1"/>
  <c r="B19" i="1" s="1"/>
  <c r="I18" i="1"/>
  <c r="F20" i="2" l="1"/>
  <c r="E20" i="2"/>
  <c r="C20" i="2"/>
  <c r="B20" i="2"/>
  <c r="D20" i="2"/>
  <c r="F21" i="2"/>
  <c r="E21" i="2"/>
  <c r="D21" i="2"/>
  <c r="C21" i="2"/>
  <c r="B21" i="2"/>
  <c r="C14" i="1" l="1"/>
  <c r="D14" i="1"/>
  <c r="E14" i="1"/>
  <c r="F14" i="1"/>
  <c r="G14" i="1"/>
  <c r="H14" i="1"/>
  <c r="B14" i="1"/>
  <c r="G7" i="1" l="1"/>
  <c r="C7" i="1"/>
  <c r="F7" i="1"/>
  <c r="B7" i="1"/>
  <c r="E7" i="1"/>
  <c r="H7" i="1"/>
  <c r="D7" i="1"/>
  <c r="C12" i="1" l="1"/>
  <c r="D12" i="1"/>
  <c r="E12" i="1"/>
  <c r="F12" i="1"/>
  <c r="G12" i="1"/>
  <c r="H12" i="1"/>
  <c r="B12" i="1"/>
  <c r="C13" i="1"/>
  <c r="E6" i="1"/>
  <c r="C5" i="1"/>
  <c r="D5" i="1"/>
  <c r="E5" i="1"/>
  <c r="F5" i="1"/>
  <c r="G5" i="1"/>
  <c r="H5" i="1"/>
  <c r="B5" i="1"/>
  <c r="D6" i="1" l="1"/>
  <c r="B13" i="1"/>
  <c r="H13" i="1"/>
  <c r="D13" i="1"/>
  <c r="D15" i="1"/>
  <c r="F17" i="1"/>
  <c r="F13" i="1"/>
  <c r="H6" i="1"/>
  <c r="E13" i="1"/>
  <c r="H15" i="1"/>
  <c r="G15" i="1"/>
  <c r="C15" i="1"/>
  <c r="B17" i="1"/>
  <c r="E17" i="1"/>
  <c r="F15" i="1"/>
  <c r="H17" i="1"/>
  <c r="D17" i="1"/>
  <c r="G13" i="1"/>
  <c r="B15" i="1"/>
  <c r="E15" i="1"/>
  <c r="G17" i="1"/>
  <c r="C17" i="1"/>
  <c r="I12" i="1"/>
  <c r="I5" i="1"/>
  <c r="G6" i="1"/>
  <c r="C6" i="1"/>
  <c r="F6" i="1"/>
  <c r="B6" i="1"/>
  <c r="I15" i="1" l="1"/>
  <c r="D8" i="1"/>
  <c r="D5" i="2" s="1"/>
  <c r="E12" i="2"/>
  <c r="B12" i="2"/>
  <c r="H12" i="2"/>
  <c r="F12" i="2"/>
  <c r="C12" i="2"/>
  <c r="E8" i="1"/>
  <c r="E5" i="2" s="1"/>
  <c r="G12" i="2"/>
  <c r="D12" i="2"/>
  <c r="I7" i="1"/>
  <c r="C8" i="1"/>
  <c r="C5" i="2" s="1"/>
  <c r="I16" i="1"/>
  <c r="H8" i="1"/>
  <c r="H5" i="2" s="1"/>
  <c r="F8" i="1"/>
  <c r="F5" i="2" s="1"/>
  <c r="G8" i="1"/>
  <c r="G5" i="2" s="1"/>
  <c r="I14" i="1"/>
  <c r="I13" i="1"/>
  <c r="I17" i="1"/>
  <c r="B8" i="1"/>
  <c r="B5" i="2" s="1"/>
  <c r="I6" i="1"/>
  <c r="E7" i="2" l="1"/>
  <c r="C7" i="2"/>
  <c r="F7" i="2"/>
  <c r="D7" i="2"/>
  <c r="B7" i="2"/>
  <c r="C13" i="2"/>
  <c r="E13" i="2"/>
  <c r="B13" i="2"/>
  <c r="D13" i="2"/>
  <c r="F13" i="2"/>
  <c r="D14" i="2"/>
  <c r="F14" i="2"/>
  <c r="C14" i="2"/>
  <c r="E14" i="2"/>
  <c r="B14" i="2"/>
  <c r="H7" i="2"/>
  <c r="H8" i="2" s="1"/>
  <c r="G13" i="2"/>
  <c r="G15" i="2" s="1"/>
  <c r="H14" i="2"/>
  <c r="H15" i="2" s="1"/>
  <c r="I5" i="2"/>
  <c r="I12" i="2"/>
  <c r="E6" i="2"/>
  <c r="D6" i="2"/>
  <c r="C6" i="2"/>
  <c r="B6" i="2"/>
  <c r="F6" i="2"/>
  <c r="G6" i="2"/>
  <c r="G8" i="2" s="1"/>
  <c r="I19" i="1"/>
  <c r="I8" i="1"/>
  <c r="C15" i="2" l="1"/>
  <c r="F8" i="2"/>
  <c r="F4" i="4" s="1"/>
  <c r="F5" i="4" s="1"/>
  <c r="F6" i="5" s="1"/>
  <c r="E8" i="2"/>
  <c r="E4" i="4" s="1"/>
  <c r="E5" i="4" s="1"/>
  <c r="E5" i="5" s="1"/>
  <c r="E15" i="2"/>
  <c r="D15" i="2"/>
  <c r="B15" i="2"/>
  <c r="F15" i="2"/>
  <c r="I6" i="2"/>
  <c r="C8" i="2"/>
  <c r="C4" i="4" s="1"/>
  <c r="C5" i="4" s="1"/>
  <c r="D8" i="2"/>
  <c r="D4" i="4" s="1"/>
  <c r="D5" i="4" s="1"/>
  <c r="D6" i="5" s="1"/>
  <c r="B8" i="2"/>
  <c r="I7" i="2"/>
  <c r="I13" i="2"/>
  <c r="I14" i="2"/>
  <c r="E6" i="4" l="1"/>
  <c r="E6" i="6" s="1"/>
  <c r="E18" i="6"/>
  <c r="F6" i="4"/>
  <c r="F5" i="6" s="1"/>
  <c r="F18" i="6"/>
  <c r="B6" i="4"/>
  <c r="B5" i="6" s="1"/>
  <c r="B18" i="6"/>
  <c r="D6" i="4"/>
  <c r="D5" i="6" s="1"/>
  <c r="D18" i="6"/>
  <c r="C6" i="4"/>
  <c r="C4" i="6" s="1"/>
  <c r="C18" i="6"/>
  <c r="F5" i="5"/>
  <c r="F4" i="5"/>
  <c r="I15" i="2"/>
  <c r="E4" i="6"/>
  <c r="E7" i="4"/>
  <c r="E10" i="5" s="1"/>
  <c r="E5" i="6"/>
  <c r="E4" i="5"/>
  <c r="E6" i="5"/>
  <c r="D4" i="5"/>
  <c r="D5" i="5"/>
  <c r="B4" i="4"/>
  <c r="I8" i="2"/>
  <c r="C5" i="5"/>
  <c r="C6" i="5"/>
  <c r="C4" i="5"/>
  <c r="B4" i="6" l="1"/>
  <c r="C5" i="6"/>
  <c r="G5" i="6" s="1"/>
  <c r="C6" i="6"/>
  <c r="F6" i="6"/>
  <c r="B7" i="4"/>
  <c r="B12" i="5" s="1"/>
  <c r="F4" i="6"/>
  <c r="B6" i="6"/>
  <c r="C7" i="4"/>
  <c r="C10" i="5" s="1"/>
  <c r="C10" i="6" s="1"/>
  <c r="F7" i="4"/>
  <c r="F12" i="5" s="1"/>
  <c r="D4" i="6"/>
  <c r="G6" i="4"/>
  <c r="D6" i="6"/>
  <c r="D7" i="4"/>
  <c r="D10" i="5" s="1"/>
  <c r="G18" i="6"/>
  <c r="F7" i="5"/>
  <c r="E7" i="6"/>
  <c r="E10" i="6"/>
  <c r="E26" i="6" s="1"/>
  <c r="E12" i="5"/>
  <c r="E12" i="6" s="1"/>
  <c r="E11" i="5"/>
  <c r="E11" i="6" s="1"/>
  <c r="E27" i="6" s="1"/>
  <c r="E7" i="5"/>
  <c r="D7" i="5"/>
  <c r="F11" i="5"/>
  <c r="B5" i="4"/>
  <c r="G4" i="4"/>
  <c r="C7" i="5"/>
  <c r="G6" i="6" l="1"/>
  <c r="D11" i="5"/>
  <c r="D11" i="6" s="1"/>
  <c r="F10" i="5"/>
  <c r="F13" i="5" s="1"/>
  <c r="F19" i="6" s="1"/>
  <c r="F20" i="6" s="1"/>
  <c r="B11" i="5"/>
  <c r="B11" i="6" s="1"/>
  <c r="G4" i="6"/>
  <c r="G7" i="6" s="1"/>
  <c r="B7" i="6"/>
  <c r="C7" i="6"/>
  <c r="D12" i="5"/>
  <c r="D12" i="6" s="1"/>
  <c r="D28" i="6" s="1"/>
  <c r="B10" i="5"/>
  <c r="B10" i="6" s="1"/>
  <c r="D10" i="6"/>
  <c r="D26" i="6" s="1"/>
  <c r="F10" i="6"/>
  <c r="F26" i="6" s="1"/>
  <c r="F7" i="6"/>
  <c r="B12" i="6"/>
  <c r="D7" i="6"/>
  <c r="C11" i="5"/>
  <c r="C11" i="6" s="1"/>
  <c r="C26" i="6"/>
  <c r="C12" i="5"/>
  <c r="C12" i="6" s="1"/>
  <c r="C28" i="6" s="1"/>
  <c r="D27" i="6"/>
  <c r="E28" i="6"/>
  <c r="E29" i="6" s="1"/>
  <c r="D13" i="5"/>
  <c r="D19" i="6" s="1"/>
  <c r="D20" i="6" s="1"/>
  <c r="E13" i="6"/>
  <c r="E13" i="5"/>
  <c r="E19" i="6" s="1"/>
  <c r="E20" i="6" s="1"/>
  <c r="F12" i="6"/>
  <c r="F11" i="6"/>
  <c r="B5" i="5"/>
  <c r="B4" i="5"/>
  <c r="B6" i="5"/>
  <c r="B13" i="6" l="1"/>
  <c r="D29" i="6"/>
  <c r="G10" i="6"/>
  <c r="B13" i="5"/>
  <c r="B19" i="6" s="1"/>
  <c r="B20" i="6" s="1"/>
  <c r="B26" i="6"/>
  <c r="G10" i="5"/>
  <c r="D13" i="6"/>
  <c r="G11" i="5"/>
  <c r="G12" i="6"/>
  <c r="G11" i="6"/>
  <c r="C13" i="5"/>
  <c r="C19" i="6" s="1"/>
  <c r="C20" i="6" s="1"/>
  <c r="C13" i="6"/>
  <c r="C27" i="6"/>
  <c r="C29" i="6" s="1"/>
  <c r="F28" i="6"/>
  <c r="F27" i="6"/>
  <c r="F13" i="6"/>
  <c r="G26" i="6"/>
  <c r="G5" i="5"/>
  <c r="B27" i="6"/>
  <c r="G6" i="5"/>
  <c r="B28" i="6"/>
  <c r="B7" i="5"/>
  <c r="G4" i="5"/>
  <c r="G12" i="5" l="1"/>
  <c r="G13" i="5" s="1"/>
  <c r="G13" i="6"/>
  <c r="G19" i="6"/>
  <c r="G20" i="6" s="1"/>
  <c r="G27" i="6"/>
  <c r="F29" i="6"/>
  <c r="G28" i="6"/>
  <c r="G7" i="5"/>
  <c r="B29" i="6"/>
  <c r="G29" i="6" l="1"/>
</calcChain>
</file>

<file path=xl/sharedStrings.xml><?xml version="1.0" encoding="utf-8"?>
<sst xmlns="http://schemas.openxmlformats.org/spreadsheetml/2006/main" count="242" uniqueCount="86">
  <si>
    <t>Modelado</t>
  </si>
  <si>
    <t>Pulido</t>
  </si>
  <si>
    <t>Hidratación</t>
  </si>
  <si>
    <t>Control</t>
  </si>
  <si>
    <t>Almacén</t>
  </si>
  <si>
    <t>Total</t>
  </si>
  <si>
    <t>Materiales</t>
  </si>
  <si>
    <t>Energía</t>
  </si>
  <si>
    <t>Amortización equipos</t>
  </si>
  <si>
    <t>Coste</t>
  </si>
  <si>
    <t>Importe</t>
  </si>
  <si>
    <t>Clave de reparto</t>
  </si>
  <si>
    <t>Materiales directos a los centros</t>
  </si>
  <si>
    <t>Mano de obra indirecta a los centros</t>
  </si>
  <si>
    <t>Superficie ocupada</t>
  </si>
  <si>
    <t>Primas de seguros de instalaciones</t>
  </si>
  <si>
    <t>Primas de seguros de equipos</t>
  </si>
  <si>
    <t>Valor de los equipos</t>
  </si>
  <si>
    <t>Amortización de instalaciones</t>
  </si>
  <si>
    <t>Amortización de equipos</t>
  </si>
  <si>
    <t> Variable</t>
  </si>
  <si>
    <t>Esterilización</t>
  </si>
  <si>
    <t>Mantenimiento</t>
  </si>
  <si>
    <t>–</t>
  </si>
  <si>
    <t>MOD</t>
  </si>
  <si>
    <t>Valor equipos</t>
  </si>
  <si>
    <t>MOI</t>
  </si>
  <si>
    <t>Reparaciones</t>
  </si>
  <si>
    <t>Seguros de instalaciones</t>
  </si>
  <si>
    <t>Seguros de equipos</t>
  </si>
  <si>
    <t>Amortización instalaciones</t>
  </si>
  <si>
    <t>Coste de Mantenimiento</t>
  </si>
  <si>
    <t>Coste de Almacén</t>
  </si>
  <si>
    <t>-</t>
  </si>
  <si>
    <t>Horas para Modelado</t>
  </si>
  <si>
    <t>Horas para Pulido</t>
  </si>
  <si>
    <t>Horas para Hidratación</t>
  </si>
  <si>
    <t>Horas para Control</t>
  </si>
  <si>
    <t>Horas para Esterilización</t>
  </si>
  <si>
    <t>Coste variable</t>
  </si>
  <si>
    <t>Lentillas blandas</t>
  </si>
  <si>
    <t>Lentillas blandas desechables</t>
  </si>
  <si>
    <t>Lentillas blandas progresivas</t>
  </si>
  <si>
    <t>Coste fijo</t>
  </si>
  <si>
    <t>Tasa CV (€/hm)</t>
  </si>
  <si>
    <t>Tasa CF (€/hm)</t>
  </si>
  <si>
    <t>Subaplicado</t>
  </si>
  <si>
    <t>Importe de la reparación del centro</t>
  </si>
  <si>
    <t>Hora Almacén programadas</t>
  </si>
  <si>
    <t>Coste variable (reparto primario)</t>
  </si>
  <si>
    <t>Coste fijo (reparto primario)</t>
  </si>
  <si>
    <t>Kilovatios</t>
  </si>
  <si>
    <t>Metros cuadrado</t>
  </si>
  <si>
    <t>Importe del consumo</t>
  </si>
  <si>
    <t>Importe MOD</t>
  </si>
  <si>
    <t>Kilovatios de consumo</t>
  </si>
  <si>
    <t>Combustible</t>
  </si>
  <si>
    <t>Horas de funcionamiento de los equipos</t>
  </si>
  <si>
    <t>Reparaciones de instalaciones</t>
  </si>
  <si>
    <t>Horas equipos</t>
  </si>
  <si>
    <t>Centro auxiliar</t>
  </si>
  <si>
    <t>DATOS DE INICIO</t>
  </si>
  <si>
    <t>REPARTO PRIMARIO</t>
  </si>
  <si>
    <t>REPARTO SECUNDARIO</t>
  </si>
  <si>
    <t>TASAS</t>
  </si>
  <si>
    <t>IMPUTACIÓN</t>
  </si>
  <si>
    <t>DIFERENCIA DE IMPUTACIÓN</t>
  </si>
  <si>
    <t>Coste imputado + Diferencia de CF</t>
  </si>
  <si>
    <t>Mano de obra directa (MOD) a los centros</t>
  </si>
  <si>
    <t>Diferencia entre demanda inicial y actividad programada para 20XX</t>
  </si>
  <si>
    <t>Total reparto secundario (CF)</t>
  </si>
  <si>
    <t>Total imputado (CF)</t>
  </si>
  <si>
    <t>Diferencia total  en cada centro</t>
  </si>
  <si>
    <t> Coste</t>
  </si>
  <si>
    <t>Centro</t>
  </si>
  <si>
    <t>Concepto</t>
  </si>
  <si>
    <t>Reparto de costes variables</t>
  </si>
  <si>
    <t>Reparto de costes fijos</t>
  </si>
  <si>
    <t>Imputación del coste variable</t>
  </si>
  <si>
    <t>Imputación del coste fijo</t>
  </si>
  <si>
    <t>Coste fijo (con tasa real)</t>
  </si>
  <si>
    <t>Diferencia de imputación de CF</t>
  </si>
  <si>
    <t>Comprobación</t>
  </si>
  <si>
    <t>Actividad esperada</t>
  </si>
  <si>
    <t>Capacidad práctica</t>
  </si>
  <si>
    <t>Importe de la amortización de los equipos de cada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</si>
</sst>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4F81BD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wrapText="1" readingOrder="1"/>
    </xf>
    <xf numFmtId="0" fontId="5" fillId="0" borderId="0" xfId="0" applyFont="1" applyFill="1"/>
    <xf numFmtId="0" fontId="3" fillId="2" borderId="1" xfId="0" applyFont="1" applyFill="1" applyBorder="1" applyAlignment="1">
      <alignment horizontal="left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3" fontId="3" fillId="2" borderId="1" xfId="0" applyNumberFormat="1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3" fontId="4" fillId="2" borderId="0" xfId="0" applyNumberFormat="1" applyFont="1" applyFill="1" applyAlignment="1">
      <alignment horizontal="right" vertical="center" wrapText="1" readingOrder="1"/>
    </xf>
    <xf numFmtId="3" fontId="3" fillId="2" borderId="0" xfId="0" applyNumberFormat="1" applyFont="1" applyFill="1" applyAlignment="1">
      <alignment horizontal="center" vertical="center" wrapText="1" readingOrder="1"/>
    </xf>
    <xf numFmtId="3" fontId="3" fillId="2" borderId="0" xfId="0" applyNumberFormat="1" applyFont="1" applyFill="1" applyAlignment="1">
      <alignment horizontal="right" vertical="center" wrapText="1" indent="3" readingOrder="1"/>
    </xf>
    <xf numFmtId="3" fontId="0" fillId="0" borderId="0" xfId="0" applyNumberFormat="1"/>
    <xf numFmtId="3" fontId="3" fillId="2" borderId="1" xfId="0" applyNumberFormat="1" applyFont="1" applyFill="1" applyBorder="1" applyAlignment="1">
      <alignment horizontal="right" wrapText="1" indent="4" readingOrder="1"/>
    </xf>
    <xf numFmtId="3" fontId="3" fillId="2" borderId="0" xfId="0" applyNumberFormat="1" applyFont="1" applyFill="1" applyAlignment="1">
      <alignment horizontal="right" vertical="center" wrapText="1" indent="4" readingOrder="1"/>
    </xf>
    <xf numFmtId="0" fontId="6" fillId="0" borderId="0" xfId="0" applyFont="1"/>
    <xf numFmtId="0" fontId="4" fillId="2" borderId="0" xfId="0" applyFont="1" applyFill="1" applyAlignment="1">
      <alignment horizontal="left" vertical="center" wrapText="1" readingOrder="1"/>
    </xf>
    <xf numFmtId="0" fontId="0" fillId="0" borderId="0" xfId="0" applyFill="1"/>
    <xf numFmtId="2" fontId="0" fillId="0" borderId="0" xfId="0" applyNumberFormat="1"/>
    <xf numFmtId="3" fontId="0" fillId="0" borderId="0" xfId="0" applyNumberFormat="1" applyFill="1"/>
    <xf numFmtId="0" fontId="3" fillId="2" borderId="0" xfId="0" applyFont="1" applyFill="1" applyBorder="1" applyAlignment="1">
      <alignment horizontal="left" vertical="center" wrapText="1" readingOrder="1"/>
    </xf>
    <xf numFmtId="3" fontId="3" fillId="2" borderId="0" xfId="0" applyNumberFormat="1" applyFont="1" applyFill="1" applyBorder="1" applyAlignment="1">
      <alignment horizontal="right" wrapText="1" indent="3" readingOrder="1"/>
    </xf>
    <xf numFmtId="3" fontId="3" fillId="2" borderId="0" xfId="0" applyNumberFormat="1" applyFont="1" applyFill="1" applyBorder="1" applyAlignment="1">
      <alignment horizont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3" fontId="3" fillId="2" borderId="0" xfId="0" applyNumberFormat="1" applyFont="1" applyFill="1" applyBorder="1" applyAlignment="1">
      <alignment horizontal="right" vertical="center" wrapText="1" indent="3" readingOrder="1"/>
    </xf>
    <xf numFmtId="3" fontId="3" fillId="2" borderId="0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right" vertical="center" wrapText="1" readingOrder="1"/>
    </xf>
    <xf numFmtId="3" fontId="4" fillId="2" borderId="3" xfId="0" applyNumberFormat="1" applyFont="1" applyFill="1" applyBorder="1" applyAlignment="1">
      <alignment horizontal="right" vertical="center" wrapText="1" indent="3" readingOrder="1"/>
    </xf>
    <xf numFmtId="3" fontId="4" fillId="2" borderId="3" xfId="0" applyNumberFormat="1" applyFont="1" applyFill="1" applyBorder="1" applyAlignment="1">
      <alignment horizontal="right" vertical="center" wrapText="1" indent="4" readingOrder="1"/>
    </xf>
    <xf numFmtId="0" fontId="3" fillId="2" borderId="3" xfId="0" applyFont="1" applyFill="1" applyBorder="1" applyAlignment="1">
      <alignment horizontal="left" vertical="center" wrapText="1" readingOrder="1"/>
    </xf>
    <xf numFmtId="3" fontId="3" fillId="2" borderId="3" xfId="0" applyNumberFormat="1" applyFont="1" applyFill="1" applyBorder="1" applyAlignment="1">
      <alignment horizontal="center" vertical="center" wrapText="1" readingOrder="1"/>
    </xf>
    <xf numFmtId="3" fontId="4" fillId="2" borderId="3" xfId="0" applyNumberFormat="1" applyFont="1" applyFill="1" applyBorder="1" applyAlignment="1">
      <alignment horizontal="righ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3" fontId="4" fillId="2" borderId="3" xfId="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right" vertical="center" wrapText="1" readingOrder="1"/>
    </xf>
    <xf numFmtId="4" fontId="4" fillId="0" borderId="3" xfId="0" applyNumberFormat="1" applyFont="1" applyFill="1" applyBorder="1" applyAlignment="1">
      <alignment horizontal="right" wrapText="1" readingOrder="1"/>
    </xf>
    <xf numFmtId="0" fontId="7" fillId="0" borderId="0" xfId="0" applyFont="1" applyFill="1"/>
    <xf numFmtId="0" fontId="3" fillId="0" borderId="0" xfId="0" applyFont="1" applyFill="1" applyBorder="1" applyAlignment="1">
      <alignment horizontal="left" vertical="center" wrapText="1" readingOrder="1"/>
    </xf>
    <xf numFmtId="4" fontId="3" fillId="0" borderId="0" xfId="0" applyNumberFormat="1" applyFont="1" applyFill="1" applyBorder="1" applyAlignment="1">
      <alignment horizontal="right" wrapText="1" readingOrder="1"/>
    </xf>
    <xf numFmtId="0" fontId="3" fillId="0" borderId="0" xfId="0" applyFont="1" applyFill="1" applyAlignment="1">
      <alignment horizontal="left" vertical="center" wrapText="1" readingOrder="1"/>
    </xf>
    <xf numFmtId="4" fontId="3" fillId="0" borderId="0" xfId="0" applyNumberFormat="1" applyFont="1" applyFill="1" applyAlignment="1">
      <alignment horizontal="right" wrapText="1" readingOrder="1"/>
    </xf>
    <xf numFmtId="4" fontId="4" fillId="0" borderId="0" xfId="0" applyNumberFormat="1" applyFont="1" applyFill="1" applyAlignment="1">
      <alignment horizontal="right" wrapText="1" readingOrder="1"/>
    </xf>
    <xf numFmtId="3" fontId="3" fillId="0" borderId="0" xfId="0" applyNumberFormat="1" applyFont="1" applyFill="1"/>
    <xf numFmtId="4" fontId="5" fillId="0" borderId="0" xfId="0" applyNumberFormat="1" applyFont="1" applyFill="1"/>
    <xf numFmtId="3" fontId="3" fillId="0" borderId="0" xfId="0" applyNumberFormat="1" applyFont="1" applyFill="1" applyBorder="1" applyAlignment="1">
      <alignment horizontal="center" wrapText="1" readingOrder="1"/>
    </xf>
    <xf numFmtId="0" fontId="3" fillId="0" borderId="3" xfId="0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horizontal="center" wrapText="1" readingOrder="1"/>
    </xf>
    <xf numFmtId="0" fontId="6" fillId="0" borderId="0" xfId="0" applyFont="1" applyFill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justify" vertical="center" wrapText="1" readingOrder="1"/>
    </xf>
    <xf numFmtId="0" fontId="4" fillId="0" borderId="0" xfId="0" applyFont="1" applyFill="1" applyBorder="1" applyAlignment="1">
      <alignment horizontal="justify" vertical="center" wrapText="1" readingOrder="1"/>
    </xf>
    <xf numFmtId="4" fontId="3" fillId="0" borderId="0" xfId="0" applyNumberFormat="1" applyFont="1" applyFill="1" applyAlignment="1">
      <alignment horizontal="left" wrapText="1" readingOrder="1"/>
    </xf>
    <xf numFmtId="0" fontId="1" fillId="0" borderId="0" xfId="0" applyFont="1" applyFill="1"/>
    <xf numFmtId="4" fontId="0" fillId="0" borderId="0" xfId="0" applyNumberFormat="1" applyFill="1"/>
    <xf numFmtId="0" fontId="4" fillId="3" borderId="2" xfId="0" applyFont="1" applyFill="1" applyBorder="1" applyAlignment="1">
      <alignment horizontal="justify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A30" sqref="A30"/>
    </sheetView>
  </sheetViews>
  <sheetFormatPr baseColWidth="10" defaultRowHeight="15" x14ac:dyDescent="0.25"/>
  <cols>
    <col min="1" max="1" width="44.7109375" customWidth="1"/>
    <col min="2" max="2" width="16.7109375" customWidth="1"/>
    <col min="3" max="3" width="55.42578125" customWidth="1"/>
    <col min="4" max="4" width="5.42578125" customWidth="1"/>
    <col min="5" max="5" width="28.5703125" customWidth="1"/>
    <col min="6" max="6" width="15.85546875" bestFit="1" customWidth="1"/>
    <col min="7" max="7" width="13.5703125" bestFit="1" customWidth="1"/>
    <col min="8" max="8" width="13.42578125" customWidth="1"/>
    <col min="10" max="10" width="15.85546875" customWidth="1"/>
    <col min="11" max="11" width="16.85546875" customWidth="1"/>
    <col min="15" max="17" width="11.42578125" customWidth="1"/>
  </cols>
  <sheetData>
    <row r="1" spans="1:17" x14ac:dyDescent="0.25">
      <c r="A1" s="16" t="s">
        <v>61</v>
      </c>
      <c r="E1" s="16"/>
    </row>
    <row r="2" spans="1:17" ht="15.75" thickBot="1" x14ac:dyDescent="0.3"/>
    <row r="3" spans="1:17" ht="15.75" customHeight="1" thickBot="1" x14ac:dyDescent="0.3">
      <c r="A3" s="24" t="s">
        <v>9</v>
      </c>
      <c r="B3" s="25" t="s">
        <v>10</v>
      </c>
      <c r="C3" s="25" t="s">
        <v>11</v>
      </c>
      <c r="E3" s="24" t="s">
        <v>20</v>
      </c>
      <c r="F3" s="25" t="s">
        <v>0</v>
      </c>
      <c r="G3" s="25" t="s">
        <v>1</v>
      </c>
      <c r="H3" s="25" t="s">
        <v>2</v>
      </c>
      <c r="I3" s="25" t="s">
        <v>3</v>
      </c>
      <c r="J3" s="25" t="s">
        <v>21</v>
      </c>
      <c r="K3" s="25" t="s">
        <v>22</v>
      </c>
      <c r="L3" s="25" t="s">
        <v>4</v>
      </c>
      <c r="M3" s="25" t="s">
        <v>5</v>
      </c>
    </row>
    <row r="4" spans="1:17" ht="15.75" customHeight="1" x14ac:dyDescent="0.25">
      <c r="A4" s="21" t="s">
        <v>12</v>
      </c>
      <c r="B4" s="22">
        <v>55000</v>
      </c>
      <c r="C4" s="23" t="s">
        <v>53</v>
      </c>
      <c r="E4" s="5" t="s">
        <v>6</v>
      </c>
      <c r="F4" s="8">
        <v>19250</v>
      </c>
      <c r="G4" s="8">
        <v>8250</v>
      </c>
      <c r="H4" s="8">
        <v>11000</v>
      </c>
      <c r="I4" s="8">
        <v>2750</v>
      </c>
      <c r="J4" s="8">
        <v>13750</v>
      </c>
      <c r="K4" s="9" t="s">
        <v>23</v>
      </c>
      <c r="L4" s="9" t="s">
        <v>23</v>
      </c>
      <c r="M4" s="10">
        <f>SUM(F4:L4)</f>
        <v>55000</v>
      </c>
      <c r="N4" s="13"/>
    </row>
    <row r="5" spans="1:17" ht="15.75" customHeight="1" x14ac:dyDescent="0.25">
      <c r="A5" s="6" t="s">
        <v>68</v>
      </c>
      <c r="B5" s="12">
        <v>390000</v>
      </c>
      <c r="C5" s="11" t="s">
        <v>54</v>
      </c>
      <c r="E5" s="6" t="s">
        <v>24</v>
      </c>
      <c r="F5" s="11">
        <v>66300</v>
      </c>
      <c r="G5" s="11">
        <v>58500</v>
      </c>
      <c r="H5" s="11">
        <v>31200</v>
      </c>
      <c r="I5" s="11">
        <v>85800</v>
      </c>
      <c r="J5" s="11">
        <v>78000</v>
      </c>
      <c r="K5" s="11">
        <v>23400</v>
      </c>
      <c r="L5" s="11">
        <v>46800</v>
      </c>
      <c r="M5" s="10">
        <f t="shared" ref="M5:M10" si="0">SUM(F5:L5)</f>
        <v>390000</v>
      </c>
      <c r="N5" s="13"/>
    </row>
    <row r="6" spans="1:17" ht="15.75" customHeight="1" x14ac:dyDescent="0.25">
      <c r="A6" s="6" t="s">
        <v>13</v>
      </c>
      <c r="B6" s="12">
        <v>43000</v>
      </c>
      <c r="C6" s="7" t="s">
        <v>54</v>
      </c>
      <c r="E6" s="6" t="s">
        <v>51</v>
      </c>
      <c r="F6" s="11">
        <v>14520</v>
      </c>
      <c r="G6" s="11">
        <v>9900</v>
      </c>
      <c r="H6" s="11">
        <v>5280</v>
      </c>
      <c r="I6" s="11">
        <v>13200</v>
      </c>
      <c r="J6" s="11">
        <v>14520</v>
      </c>
      <c r="K6" s="11">
        <v>3300</v>
      </c>
      <c r="L6" s="11">
        <v>5280</v>
      </c>
      <c r="M6" s="10">
        <f t="shared" si="0"/>
        <v>66000</v>
      </c>
      <c r="N6" s="13"/>
    </row>
    <row r="7" spans="1:17" ht="15.75" customHeight="1" x14ac:dyDescent="0.25">
      <c r="A7" s="6" t="s">
        <v>7</v>
      </c>
      <c r="B7" s="12">
        <v>86400</v>
      </c>
      <c r="C7" s="7" t="s">
        <v>55</v>
      </c>
      <c r="E7" s="6" t="s">
        <v>59</v>
      </c>
      <c r="F7" s="11">
        <v>4200</v>
      </c>
      <c r="G7" s="11">
        <v>2100</v>
      </c>
      <c r="H7" s="11">
        <v>1050</v>
      </c>
      <c r="I7" s="11">
        <v>5460</v>
      </c>
      <c r="J7" s="11">
        <v>6300</v>
      </c>
      <c r="K7" s="11">
        <v>420</v>
      </c>
      <c r="L7" s="11">
        <v>1470</v>
      </c>
      <c r="M7" s="10">
        <f t="shared" si="0"/>
        <v>21000</v>
      </c>
      <c r="N7" s="13"/>
    </row>
    <row r="8" spans="1:17" ht="15.75" customHeight="1" x14ac:dyDescent="0.25">
      <c r="A8" s="6" t="s">
        <v>56</v>
      </c>
      <c r="B8" s="12">
        <v>7600</v>
      </c>
      <c r="C8" s="7" t="s">
        <v>57</v>
      </c>
      <c r="E8" s="6" t="s">
        <v>27</v>
      </c>
      <c r="F8" s="11">
        <v>3525</v>
      </c>
      <c r="G8" s="11">
        <v>3290</v>
      </c>
      <c r="H8" s="11">
        <v>2350</v>
      </c>
      <c r="I8" s="11">
        <v>4465</v>
      </c>
      <c r="J8" s="11">
        <v>2820</v>
      </c>
      <c r="K8" s="11">
        <v>2350</v>
      </c>
      <c r="L8" s="11">
        <v>4700</v>
      </c>
      <c r="M8" s="10">
        <f t="shared" si="0"/>
        <v>23500</v>
      </c>
      <c r="N8" s="13"/>
    </row>
    <row r="9" spans="1:17" ht="15.75" customHeight="1" x14ac:dyDescent="0.25">
      <c r="A9" s="6" t="s">
        <v>58</v>
      </c>
      <c r="B9" s="12">
        <v>23500</v>
      </c>
      <c r="C9" s="11" t="s">
        <v>47</v>
      </c>
      <c r="E9" s="6" t="s">
        <v>52</v>
      </c>
      <c r="F9" s="7">
        <v>45</v>
      </c>
      <c r="G9" s="7">
        <v>42</v>
      </c>
      <c r="H9" s="7">
        <v>30</v>
      </c>
      <c r="I9" s="7">
        <v>57</v>
      </c>
      <c r="J9" s="7">
        <v>36</v>
      </c>
      <c r="K9" s="7">
        <v>30</v>
      </c>
      <c r="L9" s="7">
        <v>60</v>
      </c>
      <c r="M9" s="10">
        <f t="shared" si="0"/>
        <v>300</v>
      </c>
      <c r="N9" s="13"/>
    </row>
    <row r="10" spans="1:17" ht="15.75" customHeight="1" x14ac:dyDescent="0.25">
      <c r="A10" s="6" t="s">
        <v>15</v>
      </c>
      <c r="B10" s="12">
        <v>6200</v>
      </c>
      <c r="C10" s="7" t="s">
        <v>14</v>
      </c>
      <c r="E10" s="6" t="s">
        <v>25</v>
      </c>
      <c r="F10" s="11">
        <v>1147200</v>
      </c>
      <c r="G10" s="11">
        <v>717000</v>
      </c>
      <c r="H10" s="11">
        <v>501900</v>
      </c>
      <c r="I10" s="11">
        <v>1720800</v>
      </c>
      <c r="J10" s="11">
        <v>2222700</v>
      </c>
      <c r="K10" s="11">
        <v>286800</v>
      </c>
      <c r="L10" s="11">
        <v>573600</v>
      </c>
      <c r="M10" s="10">
        <f t="shared" si="0"/>
        <v>7170000</v>
      </c>
      <c r="N10" s="13"/>
    </row>
    <row r="11" spans="1:17" ht="15.75" customHeight="1" thickBot="1" x14ac:dyDescent="0.3">
      <c r="A11" s="6" t="s">
        <v>16</v>
      </c>
      <c r="B11" s="12">
        <v>9600</v>
      </c>
      <c r="C11" s="7" t="s">
        <v>17</v>
      </c>
      <c r="E11" s="31" t="s">
        <v>8</v>
      </c>
      <c r="F11" s="32">
        <v>149400</v>
      </c>
      <c r="G11" s="32">
        <v>99600</v>
      </c>
      <c r="H11" s="32">
        <v>66400</v>
      </c>
      <c r="I11" s="32">
        <v>207500</v>
      </c>
      <c r="J11" s="32">
        <v>182600</v>
      </c>
      <c r="K11" s="32">
        <v>41500</v>
      </c>
      <c r="L11" s="32">
        <v>83000</v>
      </c>
      <c r="M11" s="33">
        <f>SUM(F11:L11)</f>
        <v>830000</v>
      </c>
    </row>
    <row r="12" spans="1:17" ht="15.75" customHeight="1" thickBot="1" x14ac:dyDescent="0.3">
      <c r="A12" s="6" t="s">
        <v>18</v>
      </c>
      <c r="B12" s="12">
        <v>222000</v>
      </c>
      <c r="C12" s="7" t="s">
        <v>14</v>
      </c>
    </row>
    <row r="13" spans="1:17" ht="16.5" thickBot="1" x14ac:dyDescent="0.3">
      <c r="A13" s="21" t="s">
        <v>19</v>
      </c>
      <c r="B13" s="26">
        <v>830000</v>
      </c>
      <c r="C13" s="27" t="s">
        <v>85</v>
      </c>
      <c r="E13" s="24" t="s">
        <v>48</v>
      </c>
      <c r="F13" s="24"/>
      <c r="H13" s="19"/>
      <c r="I13" s="19"/>
      <c r="J13" s="19"/>
      <c r="K13" s="19"/>
      <c r="L13" s="19"/>
      <c r="M13" s="19"/>
    </row>
    <row r="14" spans="1:17" ht="15.75" customHeight="1" thickBot="1" x14ac:dyDescent="0.3">
      <c r="A14" s="28" t="s">
        <v>5</v>
      </c>
      <c r="B14" s="29">
        <v>1673300</v>
      </c>
      <c r="C14" s="30"/>
      <c r="E14" s="6" t="s">
        <v>34</v>
      </c>
      <c r="F14" s="14">
        <v>770</v>
      </c>
      <c r="G14" s="18"/>
      <c r="H14" s="18"/>
      <c r="I14" s="13"/>
      <c r="J14" s="13"/>
      <c r="Q14" s="16"/>
    </row>
    <row r="15" spans="1:17" ht="15.75" customHeight="1" x14ac:dyDescent="0.25">
      <c r="E15" s="6" t="s">
        <v>35</v>
      </c>
      <c r="F15" s="15">
        <v>910</v>
      </c>
      <c r="G15" s="18"/>
      <c r="H15" s="18"/>
      <c r="I15" s="18"/>
      <c r="J15" s="18"/>
      <c r="K15" s="18"/>
      <c r="L15" s="18"/>
      <c r="M15" s="18"/>
    </row>
    <row r="16" spans="1:17" ht="15.75" customHeight="1" x14ac:dyDescent="0.25">
      <c r="B16" s="13"/>
      <c r="E16" s="6" t="s">
        <v>36</v>
      </c>
      <c r="F16" s="15">
        <v>595</v>
      </c>
      <c r="G16" s="18"/>
      <c r="H16" s="20"/>
      <c r="I16" s="13"/>
      <c r="J16" s="13"/>
      <c r="K16" s="13"/>
      <c r="L16" s="13"/>
      <c r="M16" s="13"/>
      <c r="N16" s="13"/>
    </row>
    <row r="17" spans="5:15" ht="15.75" customHeight="1" x14ac:dyDescent="0.25">
      <c r="E17" s="6" t="s">
        <v>37</v>
      </c>
      <c r="F17" s="15">
        <v>490</v>
      </c>
      <c r="G17" s="18"/>
      <c r="H17" s="18"/>
      <c r="I17" s="13"/>
      <c r="J17" s="13"/>
    </row>
    <row r="18" spans="5:15" ht="15.75" customHeight="1" x14ac:dyDescent="0.25">
      <c r="E18" s="6" t="s">
        <v>38</v>
      </c>
      <c r="F18" s="15">
        <v>735</v>
      </c>
      <c r="G18" s="18"/>
      <c r="H18" s="18"/>
      <c r="I18" s="13"/>
      <c r="J18" s="13"/>
    </row>
    <row r="19" spans="5:15" ht="15.75" customHeight="1" thickBot="1" x14ac:dyDescent="0.3">
      <c r="E19" s="28" t="s">
        <v>5</v>
      </c>
      <c r="F19" s="30">
        <v>3500</v>
      </c>
    </row>
    <row r="20" spans="5:15" ht="15.75" customHeight="1" thickBot="1" x14ac:dyDescent="0.3"/>
    <row r="21" spans="5:15" ht="15.75" customHeight="1" thickBot="1" x14ac:dyDescent="0.3">
      <c r="E21" s="24" t="s">
        <v>60</v>
      </c>
      <c r="F21" s="25" t="s">
        <v>0</v>
      </c>
      <c r="G21" s="25" t="s">
        <v>1</v>
      </c>
      <c r="H21" s="25" t="s">
        <v>2</v>
      </c>
      <c r="I21" s="25" t="s">
        <v>3</v>
      </c>
      <c r="J21" s="25" t="s">
        <v>21</v>
      </c>
    </row>
    <row r="22" spans="5:15" ht="15.75" customHeight="1" x14ac:dyDescent="0.25">
      <c r="E22" s="17" t="s">
        <v>22</v>
      </c>
      <c r="F22" s="23">
        <v>29</v>
      </c>
      <c r="G22" s="7">
        <v>23</v>
      </c>
      <c r="H22" s="23">
        <v>8</v>
      </c>
      <c r="I22" s="7">
        <v>18</v>
      </c>
      <c r="J22" s="23">
        <v>22</v>
      </c>
      <c r="K22" s="13"/>
    </row>
    <row r="23" spans="5:15" ht="15.75" customHeight="1" thickBot="1" x14ac:dyDescent="0.3">
      <c r="E23" s="34" t="s">
        <v>4</v>
      </c>
      <c r="F23" s="32">
        <v>30</v>
      </c>
      <c r="G23" s="35">
        <v>29</v>
      </c>
      <c r="H23" s="32">
        <v>16</v>
      </c>
      <c r="I23" s="35">
        <v>5</v>
      </c>
      <c r="J23" s="32">
        <v>20</v>
      </c>
      <c r="K23" s="13"/>
      <c r="N23" s="13"/>
      <c r="O23" s="13"/>
    </row>
    <row r="24" spans="5:15" ht="15.75" customHeight="1" thickBot="1" x14ac:dyDescent="0.3">
      <c r="K24" s="13"/>
      <c r="L24" s="13"/>
      <c r="M24" s="13"/>
    </row>
    <row r="25" spans="5:15" ht="15.75" customHeight="1" thickBot="1" x14ac:dyDescent="0.3">
      <c r="E25" s="24" t="s">
        <v>84</v>
      </c>
      <c r="F25" s="25" t="s">
        <v>0</v>
      </c>
      <c r="G25" s="25" t="s">
        <v>1</v>
      </c>
      <c r="H25" s="25" t="s">
        <v>2</v>
      </c>
      <c r="I25" s="25" t="s">
        <v>3</v>
      </c>
      <c r="J25" s="25" t="s">
        <v>21</v>
      </c>
    </row>
    <row r="26" spans="5:15" ht="15.75" customHeight="1" x14ac:dyDescent="0.25">
      <c r="E26" s="6" t="s">
        <v>40</v>
      </c>
      <c r="F26" s="11">
        <v>1300</v>
      </c>
      <c r="G26" s="11">
        <v>680</v>
      </c>
      <c r="H26" s="11">
        <v>310</v>
      </c>
      <c r="I26" s="11">
        <v>1750</v>
      </c>
      <c r="J26" s="11">
        <v>2000</v>
      </c>
    </row>
    <row r="27" spans="5:15" ht="15.75" customHeight="1" x14ac:dyDescent="0.25">
      <c r="E27" s="6" t="s">
        <v>41</v>
      </c>
      <c r="F27" s="11">
        <v>1400</v>
      </c>
      <c r="G27" s="11">
        <v>700</v>
      </c>
      <c r="H27" s="11">
        <v>315</v>
      </c>
      <c r="I27" s="11">
        <v>1800</v>
      </c>
      <c r="J27" s="11">
        <v>2100</v>
      </c>
    </row>
    <row r="28" spans="5:15" ht="15.75" customHeight="1" x14ac:dyDescent="0.25">
      <c r="E28" s="6" t="s">
        <v>42</v>
      </c>
      <c r="F28" s="11">
        <v>1500</v>
      </c>
      <c r="G28" s="11">
        <v>720</v>
      </c>
      <c r="H28" s="11">
        <v>425</v>
      </c>
      <c r="I28" s="11">
        <v>1910</v>
      </c>
      <c r="J28" s="11">
        <v>2200</v>
      </c>
    </row>
    <row r="29" spans="5:15" ht="15.75" customHeight="1" thickBot="1" x14ac:dyDescent="0.3">
      <c r="E29" s="34" t="s">
        <v>5</v>
      </c>
      <c r="F29" s="36">
        <v>4200</v>
      </c>
      <c r="G29" s="36">
        <v>2100</v>
      </c>
      <c r="H29" s="36">
        <v>1050</v>
      </c>
      <c r="I29" s="36">
        <v>5460</v>
      </c>
      <c r="J29" s="36">
        <v>6300</v>
      </c>
    </row>
    <row r="30" spans="5:15" ht="15.75" customHeight="1" thickBot="1" x14ac:dyDescent="0.3"/>
    <row r="31" spans="5:15" ht="15.75" customHeight="1" thickBot="1" x14ac:dyDescent="0.3">
      <c r="E31" s="24" t="s">
        <v>83</v>
      </c>
      <c r="F31" s="25" t="s">
        <v>0</v>
      </c>
      <c r="G31" s="25" t="s">
        <v>1</v>
      </c>
      <c r="H31" s="25" t="s">
        <v>2</v>
      </c>
      <c r="I31" s="25" t="s">
        <v>3</v>
      </c>
      <c r="J31" s="25" t="s">
        <v>21</v>
      </c>
    </row>
    <row r="32" spans="5:15" ht="15.75" customHeight="1" x14ac:dyDescent="0.25">
      <c r="E32" s="6" t="s">
        <v>40</v>
      </c>
      <c r="F32" s="11">
        <v>1200</v>
      </c>
      <c r="G32" s="11">
        <v>690</v>
      </c>
      <c r="H32" s="11">
        <v>310</v>
      </c>
      <c r="I32" s="11">
        <v>1750</v>
      </c>
      <c r="J32" s="11">
        <v>2050</v>
      </c>
    </row>
    <row r="33" spans="5:10" ht="15.75" customHeight="1" x14ac:dyDescent="0.25">
      <c r="E33" s="6" t="s">
        <v>41</v>
      </c>
      <c r="F33" s="11">
        <v>1320</v>
      </c>
      <c r="G33" s="11">
        <v>620</v>
      </c>
      <c r="H33" s="11">
        <v>315</v>
      </c>
      <c r="I33" s="11">
        <v>1790</v>
      </c>
      <c r="J33" s="11">
        <v>2100</v>
      </c>
    </row>
    <row r="34" spans="5:10" ht="15.75" customHeight="1" x14ac:dyDescent="0.25">
      <c r="E34" s="6" t="s">
        <v>42</v>
      </c>
      <c r="F34" s="11">
        <v>1400</v>
      </c>
      <c r="G34" s="11">
        <v>630</v>
      </c>
      <c r="H34" s="11">
        <v>425</v>
      </c>
      <c r="I34" s="11">
        <v>1900</v>
      </c>
      <c r="J34" s="11">
        <v>2100</v>
      </c>
    </row>
    <row r="35" spans="5:10" ht="16.5" thickBot="1" x14ac:dyDescent="0.3">
      <c r="E35" s="34" t="s">
        <v>5</v>
      </c>
      <c r="F35" s="36">
        <v>3920</v>
      </c>
      <c r="G35" s="36">
        <v>1940</v>
      </c>
      <c r="H35" s="36">
        <v>1050</v>
      </c>
      <c r="I35" s="36">
        <v>5440</v>
      </c>
      <c r="J35" s="36">
        <v>6250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2" manualBreakCount="2">
    <brk id="3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baseColWidth="10" defaultColWidth="13.5703125" defaultRowHeight="15.75" x14ac:dyDescent="0.25"/>
  <cols>
    <col min="1" max="1" width="28.85546875" style="1" customWidth="1"/>
    <col min="2" max="2" width="15.85546875" style="1" bestFit="1" customWidth="1"/>
    <col min="3" max="4" width="14.140625" style="1" bestFit="1" customWidth="1"/>
    <col min="5" max="6" width="15.85546875" style="1" bestFit="1" customWidth="1"/>
    <col min="7" max="7" width="17.85546875" style="1" customWidth="1"/>
    <col min="8" max="8" width="14.140625" style="1" bestFit="1" customWidth="1"/>
    <col min="9" max="10" width="13.5703125" style="1"/>
    <col min="11" max="11" width="44" style="1" customWidth="1"/>
    <col min="12" max="12" width="13.5703125" style="1"/>
    <col min="13" max="13" width="34.7109375" style="1" customWidth="1"/>
    <col min="14" max="14" width="5.5703125" style="1" customWidth="1"/>
    <col min="15" max="16" width="13.5703125" style="1"/>
    <col min="17" max="17" width="18.28515625" style="1" customWidth="1"/>
    <col min="18" max="20" width="13.5703125" style="1"/>
    <col min="21" max="21" width="17.140625" style="1" customWidth="1"/>
    <col min="22" max="16384" width="13.5703125" style="1"/>
  </cols>
  <sheetData>
    <row r="1" spans="1:9" x14ac:dyDescent="0.25">
      <c r="A1" s="39" t="s">
        <v>62</v>
      </c>
    </row>
    <row r="2" spans="1:9" ht="15.75" customHeight="1" thickBot="1" x14ac:dyDescent="0.3"/>
    <row r="3" spans="1:9" ht="15.75" customHeight="1" thickBot="1" x14ac:dyDescent="0.3">
      <c r="A3" s="58" t="s">
        <v>76</v>
      </c>
      <c r="B3" s="58"/>
      <c r="C3" s="58"/>
      <c r="D3" s="58"/>
      <c r="E3" s="58"/>
      <c r="F3" s="58"/>
      <c r="G3" s="58"/>
      <c r="H3" s="58"/>
      <c r="I3" s="58"/>
    </row>
    <row r="4" spans="1:9" ht="15.75" customHeight="1" thickBot="1" x14ac:dyDescent="0.3">
      <c r="A4" s="58" t="s">
        <v>73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21</v>
      </c>
      <c r="G4" s="25" t="s">
        <v>22</v>
      </c>
      <c r="H4" s="25" t="s">
        <v>4</v>
      </c>
      <c r="I4" s="25" t="s">
        <v>5</v>
      </c>
    </row>
    <row r="5" spans="1:9" ht="15.75" customHeight="1" x14ac:dyDescent="0.25">
      <c r="A5" s="40" t="s">
        <v>6</v>
      </c>
      <c r="B5" s="41">
        <f>'Datos de inicio'!F4</f>
        <v>19250</v>
      </c>
      <c r="C5" s="41">
        <f>'Datos de inicio'!G4</f>
        <v>8250</v>
      </c>
      <c r="D5" s="41">
        <f>'Datos de inicio'!H4</f>
        <v>11000</v>
      </c>
      <c r="E5" s="41">
        <f>'Datos de inicio'!I4</f>
        <v>2750</v>
      </c>
      <c r="F5" s="41">
        <f>'Datos de inicio'!J4</f>
        <v>13750</v>
      </c>
      <c r="G5" s="41" t="str">
        <f>'Datos de inicio'!K4</f>
        <v>–</v>
      </c>
      <c r="H5" s="41" t="str">
        <f>'Datos de inicio'!L4</f>
        <v>–</v>
      </c>
      <c r="I5" s="3">
        <f>SUM(B5:H5)</f>
        <v>55000</v>
      </c>
    </row>
    <row r="6" spans="1:9" ht="15.75" customHeight="1" x14ac:dyDescent="0.25">
      <c r="A6" s="42" t="s">
        <v>7</v>
      </c>
      <c r="B6" s="43">
        <f>'Datos de inicio'!$B$7/'Datos de inicio'!$M$6*'Datos de inicio'!F6</f>
        <v>19008</v>
      </c>
      <c r="C6" s="43">
        <f>'Datos de inicio'!$B$7/'Datos de inicio'!$M$6*'Datos de inicio'!G6</f>
        <v>12960</v>
      </c>
      <c r="D6" s="43">
        <f>'Datos de inicio'!$B$7/'Datos de inicio'!$M$6*'Datos de inicio'!H6</f>
        <v>6912</v>
      </c>
      <c r="E6" s="43">
        <f>'Datos de inicio'!$B$7/'Datos de inicio'!$M$6*'Datos de inicio'!I6</f>
        <v>17280</v>
      </c>
      <c r="F6" s="43">
        <f>'Datos de inicio'!$B$7/'Datos de inicio'!$M$6*'Datos de inicio'!J6</f>
        <v>19008</v>
      </c>
      <c r="G6" s="43">
        <f>'Datos de inicio'!$B$7/'Datos de inicio'!$M$6*'Datos de inicio'!K6</f>
        <v>4320</v>
      </c>
      <c r="H6" s="43">
        <f>'Datos de inicio'!$B$7/'Datos de inicio'!$M$6*'Datos de inicio'!L6</f>
        <v>6912</v>
      </c>
      <c r="I6" s="44">
        <f t="shared" ref="I6:I8" si="0">SUM(B6:H6)</f>
        <v>86400</v>
      </c>
    </row>
    <row r="7" spans="1:9" ht="15.75" customHeight="1" x14ac:dyDescent="0.25">
      <c r="A7" s="42" t="s">
        <v>56</v>
      </c>
      <c r="B7" s="43">
        <f>'Datos de inicio'!$B$8/'Datos de inicio'!$M$7*'Datos de inicio'!F7</f>
        <v>1520</v>
      </c>
      <c r="C7" s="43">
        <f>'Datos de inicio'!$B$8/'Datos de inicio'!$M$7*'Datos de inicio'!G7</f>
        <v>760</v>
      </c>
      <c r="D7" s="43">
        <f>'Datos de inicio'!$B$8/'Datos de inicio'!$M$7*'Datos de inicio'!H7</f>
        <v>380</v>
      </c>
      <c r="E7" s="43">
        <f>'Datos de inicio'!$B$8/'Datos de inicio'!$M$7*'Datos de inicio'!I7</f>
        <v>1976</v>
      </c>
      <c r="F7" s="43">
        <f>'Datos de inicio'!$B$8/'Datos de inicio'!$M$7*'Datos de inicio'!J7</f>
        <v>2280</v>
      </c>
      <c r="G7" s="43">
        <f>'Datos de inicio'!$B$8/'Datos de inicio'!$M$7*'Datos de inicio'!K7</f>
        <v>152</v>
      </c>
      <c r="H7" s="43">
        <f>'Datos de inicio'!$B$8/'Datos de inicio'!$M$7*'Datos de inicio'!L7</f>
        <v>532</v>
      </c>
      <c r="I7" s="44">
        <f t="shared" si="0"/>
        <v>7600</v>
      </c>
    </row>
    <row r="8" spans="1:9" ht="15.75" customHeight="1" thickBot="1" x14ac:dyDescent="0.3">
      <c r="A8" s="37" t="s">
        <v>5</v>
      </c>
      <c r="B8" s="38">
        <f t="shared" ref="B8:H8" si="1">SUM(B5:B7)</f>
        <v>39778</v>
      </c>
      <c r="C8" s="38">
        <f t="shared" si="1"/>
        <v>21970</v>
      </c>
      <c r="D8" s="38">
        <f t="shared" si="1"/>
        <v>18292</v>
      </c>
      <c r="E8" s="38">
        <f t="shared" si="1"/>
        <v>22006</v>
      </c>
      <c r="F8" s="38">
        <f t="shared" si="1"/>
        <v>35038</v>
      </c>
      <c r="G8" s="38">
        <f t="shared" si="1"/>
        <v>4472</v>
      </c>
      <c r="H8" s="38">
        <f t="shared" si="1"/>
        <v>7444</v>
      </c>
      <c r="I8" s="38">
        <f t="shared" si="0"/>
        <v>149000</v>
      </c>
    </row>
    <row r="9" spans="1:9" ht="15.75" customHeight="1" thickBot="1" x14ac:dyDescent="0.3">
      <c r="A9" s="2"/>
      <c r="B9" s="3"/>
      <c r="C9" s="3"/>
      <c r="D9" s="3"/>
      <c r="E9" s="3"/>
      <c r="F9" s="3"/>
      <c r="G9" s="3"/>
      <c r="H9" s="3"/>
      <c r="I9" s="3"/>
    </row>
    <row r="10" spans="1:9" ht="15.75" customHeight="1" thickBot="1" x14ac:dyDescent="0.3">
      <c r="A10" s="58" t="s">
        <v>77</v>
      </c>
      <c r="B10" s="58"/>
      <c r="C10" s="58"/>
      <c r="D10" s="58"/>
      <c r="E10" s="58"/>
      <c r="F10" s="58"/>
      <c r="G10" s="58"/>
      <c r="H10" s="58"/>
      <c r="I10" s="58"/>
    </row>
    <row r="11" spans="1:9" ht="15.75" customHeight="1" thickBot="1" x14ac:dyDescent="0.3">
      <c r="A11" s="58" t="s">
        <v>73</v>
      </c>
      <c r="B11" s="25" t="s">
        <v>0</v>
      </c>
      <c r="C11" s="25" t="s">
        <v>1</v>
      </c>
      <c r="D11" s="25" t="s">
        <v>2</v>
      </c>
      <c r="E11" s="25" t="s">
        <v>3</v>
      </c>
      <c r="F11" s="25" t="s">
        <v>21</v>
      </c>
      <c r="G11" s="25" t="s">
        <v>22</v>
      </c>
      <c r="H11" s="25" t="s">
        <v>4</v>
      </c>
      <c r="I11" s="25" t="s">
        <v>5</v>
      </c>
    </row>
    <row r="12" spans="1:9" ht="15.75" customHeight="1" x14ac:dyDescent="0.25">
      <c r="A12" s="40" t="s">
        <v>24</v>
      </c>
      <c r="B12" s="41">
        <f>'Datos de inicio'!F5</f>
        <v>66300</v>
      </c>
      <c r="C12" s="41">
        <f>'Datos de inicio'!G5</f>
        <v>58500</v>
      </c>
      <c r="D12" s="41">
        <f>'Datos de inicio'!H5</f>
        <v>31200</v>
      </c>
      <c r="E12" s="41">
        <f>'Datos de inicio'!I5</f>
        <v>85800</v>
      </c>
      <c r="F12" s="41">
        <f>'Datos de inicio'!J5</f>
        <v>78000</v>
      </c>
      <c r="G12" s="41">
        <f>'Datos de inicio'!K5</f>
        <v>23400</v>
      </c>
      <c r="H12" s="41">
        <f>'Datos de inicio'!L5</f>
        <v>46800</v>
      </c>
      <c r="I12" s="3">
        <f>SUM(B12:H12)</f>
        <v>390000</v>
      </c>
    </row>
    <row r="13" spans="1:9" ht="15.75" customHeight="1" x14ac:dyDescent="0.25">
      <c r="A13" s="42" t="s">
        <v>26</v>
      </c>
      <c r="B13" s="43">
        <f>'Datos de inicio'!$B$6/'Datos de inicio'!$M$5*'Datos de inicio'!F5</f>
        <v>7310</v>
      </c>
      <c r="C13" s="43">
        <f>'Datos de inicio'!$B$6/'Datos de inicio'!$M$5*'Datos de inicio'!G5</f>
        <v>6450</v>
      </c>
      <c r="D13" s="43">
        <f>'Datos de inicio'!$B$6/'Datos de inicio'!$M$5*'Datos de inicio'!H5</f>
        <v>3440</v>
      </c>
      <c r="E13" s="43">
        <f>'Datos de inicio'!$B$6/'Datos de inicio'!$M$5*'Datos de inicio'!I5</f>
        <v>9460</v>
      </c>
      <c r="F13" s="43">
        <f>'Datos de inicio'!$B$6/'Datos de inicio'!$M$5*'Datos de inicio'!J5</f>
        <v>8600</v>
      </c>
      <c r="G13" s="43">
        <f>'Datos de inicio'!$B$6/'Datos de inicio'!$M$5*'Datos de inicio'!K5</f>
        <v>2580</v>
      </c>
      <c r="H13" s="43">
        <f>'Datos de inicio'!$B$6/'Datos de inicio'!$M$5*'Datos de inicio'!L5</f>
        <v>5160</v>
      </c>
      <c r="I13" s="44">
        <f t="shared" ref="I13:I19" si="2">SUM(B13:H13)</f>
        <v>43000</v>
      </c>
    </row>
    <row r="14" spans="1:9" ht="15.75" customHeight="1" x14ac:dyDescent="0.25">
      <c r="A14" s="42" t="s">
        <v>27</v>
      </c>
      <c r="B14" s="43">
        <f>'Datos de inicio'!F8</f>
        <v>3525</v>
      </c>
      <c r="C14" s="43">
        <f>'Datos de inicio'!G8</f>
        <v>3290</v>
      </c>
      <c r="D14" s="43">
        <f>'Datos de inicio'!H8</f>
        <v>2350</v>
      </c>
      <c r="E14" s="43">
        <f>'Datos de inicio'!I8</f>
        <v>4465</v>
      </c>
      <c r="F14" s="43">
        <f>'Datos de inicio'!J8</f>
        <v>2820</v>
      </c>
      <c r="G14" s="43">
        <f>'Datos de inicio'!K8</f>
        <v>2350</v>
      </c>
      <c r="H14" s="43">
        <f>'Datos de inicio'!L8</f>
        <v>4700</v>
      </c>
      <c r="I14" s="44">
        <f t="shared" si="2"/>
        <v>23500</v>
      </c>
    </row>
    <row r="15" spans="1:9" ht="15.75" customHeight="1" x14ac:dyDescent="0.25">
      <c r="A15" s="42" t="s">
        <v>28</v>
      </c>
      <c r="B15" s="43">
        <f>'Datos de inicio'!$B$10/'Datos de inicio'!$M$9*'Datos de inicio'!F9</f>
        <v>930</v>
      </c>
      <c r="C15" s="43">
        <f>'Datos de inicio'!$B$10/'Datos de inicio'!$M$9*'Datos de inicio'!G9</f>
        <v>868</v>
      </c>
      <c r="D15" s="43">
        <f>'Datos de inicio'!$B$10/'Datos de inicio'!$M$9*'Datos de inicio'!H9</f>
        <v>620</v>
      </c>
      <c r="E15" s="43">
        <f>'Datos de inicio'!$B$10/'Datos de inicio'!$M$9*'Datos de inicio'!I9</f>
        <v>1178</v>
      </c>
      <c r="F15" s="43">
        <f>'Datos de inicio'!$B$10/'Datos de inicio'!$M$9*'Datos de inicio'!J9</f>
        <v>744</v>
      </c>
      <c r="G15" s="43">
        <f>'Datos de inicio'!$B$10/'Datos de inicio'!$M$9*'Datos de inicio'!K9</f>
        <v>620</v>
      </c>
      <c r="H15" s="43">
        <f>'Datos de inicio'!$B$10/'Datos de inicio'!$M$9*'Datos de inicio'!L9</f>
        <v>1240</v>
      </c>
      <c r="I15" s="44">
        <f>SUM(B15:H15)</f>
        <v>6200</v>
      </c>
    </row>
    <row r="16" spans="1:9" ht="15.75" customHeight="1" x14ac:dyDescent="0.25">
      <c r="A16" s="42" t="s">
        <v>29</v>
      </c>
      <c r="B16" s="43">
        <f>'Datos de inicio'!$B$11/'Datos de inicio'!$M$10*'Datos de inicio'!F10</f>
        <v>1536</v>
      </c>
      <c r="C16" s="43">
        <f>'Datos de inicio'!$B$11/'Datos de inicio'!$M$10*'Datos de inicio'!G10</f>
        <v>960.00000000000011</v>
      </c>
      <c r="D16" s="43">
        <f>'Datos de inicio'!$B$11/'Datos de inicio'!$M$10*'Datos de inicio'!H10</f>
        <v>672</v>
      </c>
      <c r="E16" s="43">
        <f>'Datos de inicio'!$B$11/'Datos de inicio'!$M$10*'Datos de inicio'!I10</f>
        <v>2304</v>
      </c>
      <c r="F16" s="43">
        <f>'Datos de inicio'!$B$11/'Datos de inicio'!$M$10*'Datos de inicio'!J10</f>
        <v>2976</v>
      </c>
      <c r="G16" s="43">
        <f>'Datos de inicio'!$B$11/'Datos de inicio'!$M$10*'Datos de inicio'!K10</f>
        <v>384</v>
      </c>
      <c r="H16" s="43">
        <f>'Datos de inicio'!$B$11/'Datos de inicio'!$M$10*'Datos de inicio'!L10</f>
        <v>768</v>
      </c>
      <c r="I16" s="44">
        <f t="shared" si="2"/>
        <v>9600</v>
      </c>
    </row>
    <row r="17" spans="1:10" ht="15.75" customHeight="1" x14ac:dyDescent="0.25">
      <c r="A17" s="42" t="s">
        <v>30</v>
      </c>
      <c r="B17" s="43">
        <f>'Datos de inicio'!$B$12/'Datos de inicio'!$M$9*'Datos de inicio'!F9</f>
        <v>33300</v>
      </c>
      <c r="C17" s="43">
        <f>'Datos de inicio'!$B$12/'Datos de inicio'!$M$9*'Datos de inicio'!G9</f>
        <v>31080</v>
      </c>
      <c r="D17" s="43">
        <f>'Datos de inicio'!$B$12/'Datos de inicio'!$M$9*'Datos de inicio'!H9</f>
        <v>22200</v>
      </c>
      <c r="E17" s="43">
        <f>'Datos de inicio'!$B$12/'Datos de inicio'!$M$9*'Datos de inicio'!I9</f>
        <v>42180</v>
      </c>
      <c r="F17" s="43">
        <f>'Datos de inicio'!$B$12/'Datos de inicio'!$M$9*'Datos de inicio'!J9</f>
        <v>26640</v>
      </c>
      <c r="G17" s="43">
        <f>'Datos de inicio'!$B$12/'Datos de inicio'!$M$9*'Datos de inicio'!K9</f>
        <v>22200</v>
      </c>
      <c r="H17" s="43">
        <f>'Datos de inicio'!$B$12/'Datos de inicio'!$M$9*'Datos de inicio'!L9</f>
        <v>44400</v>
      </c>
      <c r="I17" s="44">
        <f t="shared" si="2"/>
        <v>222000</v>
      </c>
    </row>
    <row r="18" spans="1:10" ht="15.75" customHeight="1" x14ac:dyDescent="0.25">
      <c r="A18" s="42" t="s">
        <v>8</v>
      </c>
      <c r="B18" s="43">
        <f>'Datos de inicio'!F11</f>
        <v>149400</v>
      </c>
      <c r="C18" s="43">
        <f>'Datos de inicio'!G11</f>
        <v>99600</v>
      </c>
      <c r="D18" s="43">
        <f>'Datos de inicio'!H11</f>
        <v>66400</v>
      </c>
      <c r="E18" s="43">
        <f>'Datos de inicio'!I11</f>
        <v>207500</v>
      </c>
      <c r="F18" s="43">
        <f>'Datos de inicio'!J11</f>
        <v>182600</v>
      </c>
      <c r="G18" s="43">
        <f>'Datos de inicio'!K11</f>
        <v>41500</v>
      </c>
      <c r="H18" s="43">
        <f>'Datos de inicio'!L11</f>
        <v>83000</v>
      </c>
      <c r="I18" s="44">
        <f t="shared" si="2"/>
        <v>830000</v>
      </c>
    </row>
    <row r="19" spans="1:10" ht="15.75" customHeight="1" thickBot="1" x14ac:dyDescent="0.3">
      <c r="A19" s="37" t="s">
        <v>5</v>
      </c>
      <c r="B19" s="38">
        <f>SUM(B12:B18)</f>
        <v>262301</v>
      </c>
      <c r="C19" s="38">
        <f t="shared" ref="C19:H19" si="3">SUM(C12:C18)</f>
        <v>200748</v>
      </c>
      <c r="D19" s="38">
        <f t="shared" si="3"/>
        <v>126882</v>
      </c>
      <c r="E19" s="38">
        <f t="shared" si="3"/>
        <v>352887</v>
      </c>
      <c r="F19" s="38">
        <f t="shared" si="3"/>
        <v>302380</v>
      </c>
      <c r="G19" s="38">
        <f t="shared" si="3"/>
        <v>93034</v>
      </c>
      <c r="H19" s="38">
        <f t="shared" si="3"/>
        <v>186068</v>
      </c>
      <c r="I19" s="38">
        <f t="shared" si="2"/>
        <v>1524300</v>
      </c>
    </row>
    <row r="20" spans="1:10" x14ac:dyDescent="0.25">
      <c r="J20" s="45"/>
    </row>
    <row r="22" spans="1:10" ht="19.5" customHeight="1" x14ac:dyDescent="0.25"/>
  </sheetData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Normal="100" workbookViewId="0">
      <pane xSplit="1" topLeftCell="B1" activePane="topRight" state="frozen"/>
      <selection pane="topRight" activeCell="A28" sqref="A28"/>
    </sheetView>
  </sheetViews>
  <sheetFormatPr baseColWidth="10" defaultRowHeight="15" x14ac:dyDescent="0.25"/>
  <cols>
    <col min="1" max="1" width="35.85546875" style="4" customWidth="1"/>
    <col min="2" max="2" width="12.7109375" style="4" customWidth="1"/>
    <col min="3" max="3" width="13.140625" style="4" customWidth="1"/>
    <col min="4" max="4" width="15.7109375" style="4" customWidth="1"/>
    <col min="5" max="5" width="12.7109375" style="4" customWidth="1"/>
    <col min="6" max="6" width="14.140625" style="4" customWidth="1"/>
    <col min="7" max="7" width="18.28515625" style="4" customWidth="1"/>
    <col min="8" max="8" width="12" style="4" bestFit="1" customWidth="1"/>
    <col min="9" max="9" width="13.5703125" style="4" bestFit="1" customWidth="1"/>
    <col min="10" max="10" width="5.7109375" style="4" customWidth="1"/>
    <col min="11" max="11" width="28" style="4" customWidth="1"/>
    <col min="12" max="12" width="17.140625" style="4" customWidth="1"/>
    <col min="13" max="13" width="16.7109375" style="4" customWidth="1"/>
    <col min="14" max="16384" width="11.42578125" style="4"/>
  </cols>
  <sheetData>
    <row r="1" spans="1:9" x14ac:dyDescent="0.25">
      <c r="A1" s="39" t="s">
        <v>63</v>
      </c>
    </row>
    <row r="2" spans="1:9" ht="15.75" customHeight="1" thickBot="1" x14ac:dyDescent="0.3"/>
    <row r="3" spans="1:9" ht="15.75" customHeight="1" thickBot="1" x14ac:dyDescent="0.3">
      <c r="A3" s="58" t="s">
        <v>76</v>
      </c>
      <c r="B3" s="58"/>
      <c r="C3" s="58"/>
      <c r="D3" s="58"/>
      <c r="E3" s="58"/>
      <c r="F3" s="58"/>
      <c r="G3" s="58"/>
      <c r="H3" s="58"/>
      <c r="I3" s="58"/>
    </row>
    <row r="4" spans="1:9" ht="15.75" customHeight="1" thickBot="1" x14ac:dyDescent="0.3">
      <c r="A4" s="58" t="s">
        <v>73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21</v>
      </c>
      <c r="G4" s="25" t="s">
        <v>22</v>
      </c>
      <c r="H4" s="25" t="s">
        <v>4</v>
      </c>
      <c r="I4" s="25" t="s">
        <v>5</v>
      </c>
    </row>
    <row r="5" spans="1:9" ht="15.75" customHeight="1" x14ac:dyDescent="0.25">
      <c r="A5" s="40" t="s">
        <v>49</v>
      </c>
      <c r="B5" s="41">
        <f>'Reparto primario'!B8</f>
        <v>39778</v>
      </c>
      <c r="C5" s="41">
        <f>'Reparto primario'!C8</f>
        <v>21970</v>
      </c>
      <c r="D5" s="41">
        <f>'Reparto primario'!D8</f>
        <v>18292</v>
      </c>
      <c r="E5" s="41">
        <f>'Reparto primario'!E8</f>
        <v>22006</v>
      </c>
      <c r="F5" s="41">
        <f>'Reparto primario'!F8</f>
        <v>35038</v>
      </c>
      <c r="G5" s="41">
        <f>'Reparto primario'!G8</f>
        <v>4472</v>
      </c>
      <c r="H5" s="41">
        <f>'Reparto primario'!H8</f>
        <v>7444</v>
      </c>
      <c r="I5" s="3">
        <f>SUM(B5:H5)</f>
        <v>149000</v>
      </c>
    </row>
    <row r="6" spans="1:9" ht="15.75" customHeight="1" x14ac:dyDescent="0.25">
      <c r="A6" s="42" t="s">
        <v>31</v>
      </c>
      <c r="B6" s="43">
        <f>$G$5*(1-0.05)/4</f>
        <v>1062.0999999999999</v>
      </c>
      <c r="C6" s="43">
        <f>$G$5*(1-0.05)/4</f>
        <v>1062.0999999999999</v>
      </c>
      <c r="D6" s="43">
        <f>$G$5*0.05</f>
        <v>223.60000000000002</v>
      </c>
      <c r="E6" s="43">
        <f>$G$5*(1-0.05)/4</f>
        <v>1062.0999999999999</v>
      </c>
      <c r="F6" s="43">
        <f>$G$5*(1-0.05)/4</f>
        <v>1062.0999999999999</v>
      </c>
      <c r="G6" s="43">
        <f>-G5</f>
        <v>-4472</v>
      </c>
      <c r="H6" s="43" t="s">
        <v>33</v>
      </c>
      <c r="I6" s="44">
        <f t="shared" ref="I6:I8" si="0">SUM(B6:H6)</f>
        <v>0</v>
      </c>
    </row>
    <row r="7" spans="1:9" ht="15.75" customHeight="1" x14ac:dyDescent="0.25">
      <c r="A7" s="42" t="s">
        <v>32</v>
      </c>
      <c r="B7" s="43">
        <f>$H$5*'Datos de inicio'!F14/'Datos de inicio'!$F$19</f>
        <v>1637.68</v>
      </c>
      <c r="C7" s="43">
        <f>$H$5*'Datos de inicio'!F15/'Datos de inicio'!$F$19</f>
        <v>1935.44</v>
      </c>
      <c r="D7" s="43">
        <f>$H$5*'Datos de inicio'!F16/'Datos de inicio'!$F$19</f>
        <v>1265.48</v>
      </c>
      <c r="E7" s="43">
        <f>$H$5*'Datos de inicio'!F17/'Datos de inicio'!$F$19</f>
        <v>1042.1600000000001</v>
      </c>
      <c r="F7" s="43">
        <f>$H$5*'Datos de inicio'!F18/'Datos de inicio'!$F$19</f>
        <v>1563.24</v>
      </c>
      <c r="G7" s="43" t="s">
        <v>33</v>
      </c>
      <c r="H7" s="43">
        <f>-H5</f>
        <v>-7444</v>
      </c>
      <c r="I7" s="44">
        <f t="shared" si="0"/>
        <v>0</v>
      </c>
    </row>
    <row r="8" spans="1:9" ht="15.75" customHeight="1" thickBot="1" x14ac:dyDescent="0.3">
      <c r="A8" s="37" t="s">
        <v>5</v>
      </c>
      <c r="B8" s="38">
        <f t="shared" ref="B8:H8" si="1">SUM(B5:B7)</f>
        <v>42477.78</v>
      </c>
      <c r="C8" s="38">
        <f t="shared" si="1"/>
        <v>24967.539999999997</v>
      </c>
      <c r="D8" s="38">
        <f t="shared" si="1"/>
        <v>19781.079999999998</v>
      </c>
      <c r="E8" s="38">
        <f t="shared" si="1"/>
        <v>24110.26</v>
      </c>
      <c r="F8" s="38">
        <f t="shared" si="1"/>
        <v>37663.339999999997</v>
      </c>
      <c r="G8" s="38">
        <f t="shared" si="1"/>
        <v>0</v>
      </c>
      <c r="H8" s="38">
        <f t="shared" si="1"/>
        <v>0</v>
      </c>
      <c r="I8" s="38">
        <f t="shared" si="0"/>
        <v>149000</v>
      </c>
    </row>
    <row r="9" spans="1:9" ht="15.75" customHeight="1" thickBot="1" x14ac:dyDescent="0.3"/>
    <row r="10" spans="1:9" ht="15.75" customHeight="1" thickBot="1" x14ac:dyDescent="0.3">
      <c r="A10" s="58" t="s">
        <v>77</v>
      </c>
      <c r="B10" s="58"/>
      <c r="C10" s="58"/>
      <c r="D10" s="58"/>
      <c r="E10" s="58"/>
      <c r="F10" s="58"/>
      <c r="G10" s="58"/>
      <c r="H10" s="58"/>
      <c r="I10" s="58"/>
    </row>
    <row r="11" spans="1:9" ht="15.75" customHeight="1" thickBot="1" x14ac:dyDescent="0.3">
      <c r="A11" s="58" t="s">
        <v>73</v>
      </c>
      <c r="B11" s="25" t="s">
        <v>0</v>
      </c>
      <c r="C11" s="25" t="s">
        <v>1</v>
      </c>
      <c r="D11" s="25" t="s">
        <v>2</v>
      </c>
      <c r="E11" s="25" t="s">
        <v>3</v>
      </c>
      <c r="F11" s="25" t="s">
        <v>21</v>
      </c>
      <c r="G11" s="25" t="s">
        <v>22</v>
      </c>
      <c r="H11" s="25" t="s">
        <v>4</v>
      </c>
      <c r="I11" s="25" t="s">
        <v>5</v>
      </c>
    </row>
    <row r="12" spans="1:9" ht="15.75" customHeight="1" x14ac:dyDescent="0.25">
      <c r="A12" s="40" t="s">
        <v>50</v>
      </c>
      <c r="B12" s="41">
        <f>'Reparto primario'!B19</f>
        <v>262301</v>
      </c>
      <c r="C12" s="41">
        <f>'Reparto primario'!C19</f>
        <v>200748</v>
      </c>
      <c r="D12" s="41">
        <f>'Reparto primario'!D19</f>
        <v>126882</v>
      </c>
      <c r="E12" s="41">
        <f>'Reparto primario'!E19</f>
        <v>352887</v>
      </c>
      <c r="F12" s="41">
        <f>'Reparto primario'!F19</f>
        <v>302380</v>
      </c>
      <c r="G12" s="41">
        <f>'Reparto primario'!G19</f>
        <v>93034</v>
      </c>
      <c r="H12" s="41">
        <f>'Reparto primario'!H19</f>
        <v>186068</v>
      </c>
      <c r="I12" s="3">
        <f>SUM(B12:H12)</f>
        <v>1524300</v>
      </c>
    </row>
    <row r="13" spans="1:9" ht="15.75" customHeight="1" x14ac:dyDescent="0.25">
      <c r="A13" s="42" t="s">
        <v>31</v>
      </c>
      <c r="B13" s="43">
        <f>$G$12*'Datos de inicio'!F22/100</f>
        <v>26979.86</v>
      </c>
      <c r="C13" s="43">
        <f>$G$12*'Datos de inicio'!G22/100</f>
        <v>21397.82</v>
      </c>
      <c r="D13" s="43">
        <f>$G$12*'Datos de inicio'!H22/100</f>
        <v>7442.72</v>
      </c>
      <c r="E13" s="43">
        <f>$G$12*'Datos de inicio'!I22/100</f>
        <v>16746.12</v>
      </c>
      <c r="F13" s="43">
        <f>$G$12*'Datos de inicio'!J22/100</f>
        <v>20467.48</v>
      </c>
      <c r="G13" s="43">
        <f>-G12</f>
        <v>-93034</v>
      </c>
      <c r="H13" s="43" t="s">
        <v>33</v>
      </c>
      <c r="I13" s="44">
        <f t="shared" ref="I13:I15" si="2">SUM(B13:H13)</f>
        <v>0</v>
      </c>
    </row>
    <row r="14" spans="1:9" ht="15.75" customHeight="1" x14ac:dyDescent="0.25">
      <c r="A14" s="42" t="s">
        <v>32</v>
      </c>
      <c r="B14" s="43">
        <f>$H$12*'Datos de inicio'!F23/100</f>
        <v>55820.4</v>
      </c>
      <c r="C14" s="43">
        <f>$H$12*'Datos de inicio'!G23/100</f>
        <v>53959.72</v>
      </c>
      <c r="D14" s="43">
        <f>$H$12*'Datos de inicio'!H23/100</f>
        <v>29770.880000000001</v>
      </c>
      <c r="E14" s="43">
        <f>$H$12*'Datos de inicio'!I23/100</f>
        <v>9303.4</v>
      </c>
      <c r="F14" s="43">
        <f>$H$12*'Datos de inicio'!J23/100</f>
        <v>37213.599999999999</v>
      </c>
      <c r="G14" s="43" t="s">
        <v>33</v>
      </c>
      <c r="H14" s="43">
        <f>-H12</f>
        <v>-186068</v>
      </c>
      <c r="I14" s="44">
        <f t="shared" si="2"/>
        <v>0</v>
      </c>
    </row>
    <row r="15" spans="1:9" ht="15.75" customHeight="1" thickBot="1" x14ac:dyDescent="0.3">
      <c r="A15" s="37" t="s">
        <v>5</v>
      </c>
      <c r="B15" s="38">
        <f t="shared" ref="B15:H15" si="3">SUM(B12:B14)</f>
        <v>345101.26</v>
      </c>
      <c r="C15" s="38">
        <f t="shared" si="3"/>
        <v>276105.54000000004</v>
      </c>
      <c r="D15" s="38">
        <f t="shared" si="3"/>
        <v>164095.6</v>
      </c>
      <c r="E15" s="38">
        <f t="shared" si="3"/>
        <v>378936.52</v>
      </c>
      <c r="F15" s="38">
        <f t="shared" si="3"/>
        <v>360061.07999999996</v>
      </c>
      <c r="G15" s="38">
        <f>SUM(G12:G14)</f>
        <v>0</v>
      </c>
      <c r="H15" s="38">
        <f t="shared" si="3"/>
        <v>0</v>
      </c>
      <c r="I15" s="38">
        <f t="shared" si="2"/>
        <v>1524300</v>
      </c>
    </row>
    <row r="17" spans="1:9" ht="15.75" thickBot="1" x14ac:dyDescent="0.3"/>
    <row r="18" spans="1:9" ht="32.25" thickBot="1" x14ac:dyDescent="0.3">
      <c r="A18" s="58" t="s">
        <v>69</v>
      </c>
      <c r="B18" s="58"/>
      <c r="C18" s="58"/>
      <c r="D18" s="58"/>
      <c r="E18" s="58"/>
      <c r="F18" s="58"/>
    </row>
    <row r="19" spans="1:9" ht="16.5" thickBot="1" x14ac:dyDescent="0.3">
      <c r="A19" s="58" t="s">
        <v>74</v>
      </c>
      <c r="B19" s="25" t="s">
        <v>0</v>
      </c>
      <c r="C19" s="25" t="s">
        <v>1</v>
      </c>
      <c r="D19" s="25" t="s">
        <v>2</v>
      </c>
      <c r="E19" s="25" t="s">
        <v>3</v>
      </c>
      <c r="F19" s="25" t="s">
        <v>21</v>
      </c>
      <c r="I19" s="46"/>
    </row>
    <row r="20" spans="1:9" ht="15.75" x14ac:dyDescent="0.25">
      <c r="A20" s="40" t="s">
        <v>22</v>
      </c>
      <c r="B20" s="47">
        <f>'Datos de inicio'!F22-((1-0.05)/4*100)</f>
        <v>5.25</v>
      </c>
      <c r="C20" s="47">
        <f>'Datos de inicio'!G22-((1-0.05)/4*100)</f>
        <v>-0.75</v>
      </c>
      <c r="D20" s="47">
        <f>'Datos de inicio'!H22-(0.05*100)</f>
        <v>3</v>
      </c>
      <c r="E20" s="47">
        <f>'Datos de inicio'!I22-((1-0.05)/4*100)</f>
        <v>-5.75</v>
      </c>
      <c r="F20" s="47">
        <f>'Datos de inicio'!J22-((1-0.05)/4*100)</f>
        <v>-1.75</v>
      </c>
    </row>
    <row r="21" spans="1:9" ht="16.5" thickBot="1" x14ac:dyDescent="0.3">
      <c r="A21" s="48" t="s">
        <v>4</v>
      </c>
      <c r="B21" s="49">
        <f>'Datos de inicio'!F23-('Datos de inicio'!F14/'Datos de inicio'!F19*100)</f>
        <v>8</v>
      </c>
      <c r="C21" s="49">
        <f>'Datos de inicio'!G23-('Datos de inicio'!F15/'Datos de inicio'!F19*100)</f>
        <v>3</v>
      </c>
      <c r="D21" s="49">
        <f>'Datos de inicio'!H23-('Datos de inicio'!F16/'Datos de inicio'!F19*100)</f>
        <v>-1</v>
      </c>
      <c r="E21" s="49">
        <f>'Datos de inicio'!I23-('Datos de inicio'!F17/'Datos de inicio'!F19*100)</f>
        <v>-9.0000000000000018</v>
      </c>
      <c r="F21" s="49">
        <f>'Datos de inicio'!J23-('Datos de inicio'!F18/'Datos de inicio'!F19*100)</f>
        <v>-1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baseColWidth="10" defaultRowHeight="15" x14ac:dyDescent="0.25"/>
  <cols>
    <col min="1" max="1" width="25.7109375" style="18" customWidth="1"/>
    <col min="2" max="7" width="15.7109375" style="18" customWidth="1"/>
    <col min="8" max="16384" width="11.42578125" style="18"/>
  </cols>
  <sheetData>
    <row r="1" spans="1:7" x14ac:dyDescent="0.25">
      <c r="A1" s="50" t="s">
        <v>64</v>
      </c>
    </row>
    <row r="2" spans="1:7" ht="15.75" customHeight="1" thickBot="1" x14ac:dyDescent="0.3"/>
    <row r="3" spans="1:7" ht="15.75" customHeight="1" thickBot="1" x14ac:dyDescent="0.3">
      <c r="A3" s="58" t="s">
        <v>75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21</v>
      </c>
      <c r="G3" s="25" t="s">
        <v>5</v>
      </c>
    </row>
    <row r="4" spans="1:7" ht="15.75" customHeight="1" x14ac:dyDescent="0.25">
      <c r="A4" s="40" t="s">
        <v>39</v>
      </c>
      <c r="B4" s="43">
        <f>'Reparto secundario'!B8</f>
        <v>42477.78</v>
      </c>
      <c r="C4" s="43">
        <f>'Reparto secundario'!C8</f>
        <v>24967.539999999997</v>
      </c>
      <c r="D4" s="43">
        <f>'Reparto secundario'!D8</f>
        <v>19781.079999999998</v>
      </c>
      <c r="E4" s="43">
        <f>'Reparto secundario'!E8</f>
        <v>24110.26</v>
      </c>
      <c r="F4" s="43">
        <f>'Reparto secundario'!F8</f>
        <v>37663.339999999997</v>
      </c>
      <c r="G4" s="44">
        <f>SUM(B4:F4)</f>
        <v>149000</v>
      </c>
    </row>
    <row r="5" spans="1:7" ht="15.75" customHeight="1" thickBot="1" x14ac:dyDescent="0.3">
      <c r="A5" s="37" t="s">
        <v>44</v>
      </c>
      <c r="B5" s="38">
        <f>B4/'Datos de inicio'!F35</f>
        <v>10.836168367346939</v>
      </c>
      <c r="C5" s="38">
        <f>C4/'Datos de inicio'!G35</f>
        <v>12.869865979381443</v>
      </c>
      <c r="D5" s="38">
        <f>D4/'Datos de inicio'!H35</f>
        <v>18.839123809523809</v>
      </c>
      <c r="E5" s="38">
        <f>E4/'Datos de inicio'!I35</f>
        <v>4.4320330882352934</v>
      </c>
      <c r="F5" s="38">
        <f>F4/'Datos de inicio'!J35</f>
        <v>6.0261343999999992</v>
      </c>
      <c r="G5" s="38"/>
    </row>
    <row r="6" spans="1:7" ht="15.75" customHeight="1" x14ac:dyDescent="0.25">
      <c r="A6" s="40" t="s">
        <v>43</v>
      </c>
      <c r="B6" s="43">
        <f>'Reparto secundario'!B15</f>
        <v>345101.26</v>
      </c>
      <c r="C6" s="43">
        <f>'Reparto secundario'!C15</f>
        <v>276105.54000000004</v>
      </c>
      <c r="D6" s="43">
        <f>'Reparto secundario'!D15</f>
        <v>164095.6</v>
      </c>
      <c r="E6" s="43">
        <f>'Reparto secundario'!E15</f>
        <v>378936.52</v>
      </c>
      <c r="F6" s="43">
        <f>'Reparto secundario'!F15</f>
        <v>360061.07999999996</v>
      </c>
      <c r="G6" s="44">
        <f>SUM(B6:F6)</f>
        <v>1524300</v>
      </c>
    </row>
    <row r="7" spans="1:7" ht="15.75" customHeight="1" thickBot="1" x14ac:dyDescent="0.3">
      <c r="A7" s="37" t="s">
        <v>45</v>
      </c>
      <c r="B7" s="38">
        <f>B6/'Datos de inicio'!F29</f>
        <v>82.166966666666667</v>
      </c>
      <c r="C7" s="38">
        <f>C6/'Datos de inicio'!G29</f>
        <v>131.47882857142858</v>
      </c>
      <c r="D7" s="38">
        <f>D6/'Datos de inicio'!H29</f>
        <v>156.2815238095238</v>
      </c>
      <c r="E7" s="38">
        <f>E6/'Datos de inicio'!I29</f>
        <v>69.402293040293046</v>
      </c>
      <c r="F7" s="38">
        <f>F6/'Datos de inicio'!J29</f>
        <v>57.152552380952372</v>
      </c>
      <c r="G7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9" sqref="A9:G9"/>
    </sheetView>
  </sheetViews>
  <sheetFormatPr baseColWidth="10" defaultRowHeight="15" x14ac:dyDescent="0.25"/>
  <cols>
    <col min="1" max="1" width="36.5703125" style="18" customWidth="1"/>
    <col min="2" max="7" width="15.7109375" style="18" customWidth="1"/>
    <col min="8" max="16384" width="11.42578125" style="18"/>
  </cols>
  <sheetData>
    <row r="1" spans="1:7" x14ac:dyDescent="0.25">
      <c r="A1" s="51" t="s">
        <v>65</v>
      </c>
      <c r="B1" s="52"/>
      <c r="C1" s="52"/>
      <c r="D1" s="52"/>
      <c r="E1" s="52"/>
      <c r="F1" s="52"/>
      <c r="G1" s="52"/>
    </row>
    <row r="2" spans="1:7" ht="15.75" customHeight="1" thickBot="1" x14ac:dyDescent="0.3">
      <c r="A2" s="53"/>
      <c r="B2" s="54"/>
      <c r="C2" s="54"/>
      <c r="D2" s="54"/>
      <c r="E2" s="54"/>
      <c r="F2" s="54"/>
      <c r="G2" s="54"/>
    </row>
    <row r="3" spans="1:7" ht="15.75" customHeight="1" thickBot="1" x14ac:dyDescent="0.3">
      <c r="A3" s="58" t="s">
        <v>78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21</v>
      </c>
      <c r="G3" s="25" t="s">
        <v>5</v>
      </c>
    </row>
    <row r="4" spans="1:7" ht="15.75" customHeight="1" x14ac:dyDescent="0.25">
      <c r="A4" s="40" t="s">
        <v>40</v>
      </c>
      <c r="B4" s="43">
        <f>Tasas!B5*'Datos de inicio'!F32</f>
        <v>13003.402040816327</v>
      </c>
      <c r="C4" s="43">
        <f>Tasas!C5*'Datos de inicio'!G32</f>
        <v>8880.2075257731958</v>
      </c>
      <c r="D4" s="43">
        <f>Tasas!D5*'Datos de inicio'!H32</f>
        <v>5840.1283809523811</v>
      </c>
      <c r="E4" s="43">
        <f>Tasas!E5*'Datos de inicio'!I32</f>
        <v>7756.057904411763</v>
      </c>
      <c r="F4" s="43">
        <f>Tasas!F5*'Datos de inicio'!J32</f>
        <v>12353.575519999999</v>
      </c>
      <c r="G4" s="44">
        <f>SUM(B4:F4)</f>
        <v>47833.371371953668</v>
      </c>
    </row>
    <row r="5" spans="1:7" ht="15.75" customHeight="1" x14ac:dyDescent="0.25">
      <c r="A5" s="42" t="s">
        <v>41</v>
      </c>
      <c r="B5" s="43">
        <f>Tasas!B5*'Datos de inicio'!F33</f>
        <v>14303.74224489796</v>
      </c>
      <c r="C5" s="43">
        <f>Tasas!C5*'Datos de inicio'!G33</f>
        <v>7979.3169072164947</v>
      </c>
      <c r="D5" s="43">
        <f>Tasas!D5*'Datos de inicio'!H33</f>
        <v>5934.3239999999996</v>
      </c>
      <c r="E5" s="43">
        <f>Tasas!E5*'Datos de inicio'!I33</f>
        <v>7933.3392279411755</v>
      </c>
      <c r="F5" s="43">
        <f>Tasas!F5*'Datos de inicio'!J33</f>
        <v>12654.882239999999</v>
      </c>
      <c r="G5" s="44">
        <f>SUM(B5:F5)</f>
        <v>48805.60462005563</v>
      </c>
    </row>
    <row r="6" spans="1:7" ht="15.75" customHeight="1" x14ac:dyDescent="0.25">
      <c r="A6" s="55" t="s">
        <v>42</v>
      </c>
      <c r="B6" s="43">
        <f>Tasas!B5*'Datos de inicio'!F34</f>
        <v>15170.635714285716</v>
      </c>
      <c r="C6" s="43">
        <f>Tasas!C5*'Datos de inicio'!G34</f>
        <v>8108.0155670103086</v>
      </c>
      <c r="D6" s="43">
        <f>Tasas!D5*'Datos de inicio'!H34</f>
        <v>8006.6276190476183</v>
      </c>
      <c r="E6" s="43">
        <f>Tasas!E5*'Datos de inicio'!I34</f>
        <v>8420.862867647058</v>
      </c>
      <c r="F6" s="43">
        <f>Tasas!F5*'Datos de inicio'!J34</f>
        <v>12654.882239999999</v>
      </c>
      <c r="G6" s="44">
        <f>SUM(B6:F6)</f>
        <v>52361.024007990702</v>
      </c>
    </row>
    <row r="7" spans="1:7" ht="15.75" customHeight="1" thickBot="1" x14ac:dyDescent="0.3">
      <c r="A7" s="37" t="s">
        <v>5</v>
      </c>
      <c r="B7" s="38">
        <f t="shared" ref="B7:G7" si="0">SUM(B4:B6)</f>
        <v>42477.78</v>
      </c>
      <c r="C7" s="38">
        <f t="shared" si="0"/>
        <v>24967.539999999997</v>
      </c>
      <c r="D7" s="38">
        <f t="shared" si="0"/>
        <v>19781.080000000002</v>
      </c>
      <c r="E7" s="38">
        <f t="shared" si="0"/>
        <v>24110.259999999995</v>
      </c>
      <c r="F7" s="38">
        <f t="shared" si="0"/>
        <v>37663.339999999997</v>
      </c>
      <c r="G7" s="38">
        <f t="shared" si="0"/>
        <v>149000</v>
      </c>
    </row>
    <row r="8" spans="1:7" ht="15.75" customHeight="1" thickBot="1" x14ac:dyDescent="0.3">
      <c r="A8" s="2"/>
      <c r="B8" s="3"/>
      <c r="C8" s="3"/>
      <c r="D8" s="3"/>
      <c r="E8" s="3"/>
      <c r="F8" s="3"/>
      <c r="G8" s="3"/>
    </row>
    <row r="9" spans="1:7" ht="15.75" customHeight="1" thickBot="1" x14ac:dyDescent="0.3">
      <c r="A9" s="58" t="s">
        <v>79</v>
      </c>
      <c r="B9" s="25" t="s">
        <v>0</v>
      </c>
      <c r="C9" s="25" t="s">
        <v>1</v>
      </c>
      <c r="D9" s="25" t="s">
        <v>2</v>
      </c>
      <c r="E9" s="25" t="s">
        <v>3</v>
      </c>
      <c r="F9" s="25" t="s">
        <v>21</v>
      </c>
      <c r="G9" s="25" t="s">
        <v>5</v>
      </c>
    </row>
    <row r="10" spans="1:7" ht="15.75" customHeight="1" x14ac:dyDescent="0.25">
      <c r="A10" s="40" t="s">
        <v>40</v>
      </c>
      <c r="B10" s="43">
        <f>Tasas!B7*'Datos de inicio'!F32</f>
        <v>98600.36</v>
      </c>
      <c r="C10" s="43">
        <f>Tasas!C7*'Datos de inicio'!G32</f>
        <v>90720.391714285724</v>
      </c>
      <c r="D10" s="43">
        <f>Tasas!D7*'Datos de inicio'!H32</f>
        <v>48447.272380952381</v>
      </c>
      <c r="E10" s="43">
        <f>Tasas!E7*'Datos de inicio'!I32</f>
        <v>121454.01282051283</v>
      </c>
      <c r="F10" s="43">
        <f>Tasas!F7*'Datos de inicio'!J32</f>
        <v>117162.73238095237</v>
      </c>
      <c r="G10" s="44">
        <f>SUM(B10:F10)</f>
        <v>476384.76929670328</v>
      </c>
    </row>
    <row r="11" spans="1:7" ht="15.75" customHeight="1" x14ac:dyDescent="0.25">
      <c r="A11" s="42" t="s">
        <v>41</v>
      </c>
      <c r="B11" s="43">
        <f>Tasas!B7*'Datos de inicio'!F33</f>
        <v>108460.39600000001</v>
      </c>
      <c r="C11" s="43">
        <f>Tasas!C7*'Datos de inicio'!G33</f>
        <v>81516.873714285714</v>
      </c>
      <c r="D11" s="43">
        <f>Tasas!D7*'Datos de inicio'!H33</f>
        <v>49228.68</v>
      </c>
      <c r="E11" s="43">
        <f>Tasas!E7*'Datos de inicio'!I33</f>
        <v>124230.10454212455</v>
      </c>
      <c r="F11" s="43">
        <f>Tasas!F7*'Datos de inicio'!J33</f>
        <v>120020.35999999999</v>
      </c>
      <c r="G11" s="44">
        <f>SUM(B11:F11)</f>
        <v>483456.41425641027</v>
      </c>
    </row>
    <row r="12" spans="1:7" ht="15.75" customHeight="1" x14ac:dyDescent="0.25">
      <c r="A12" s="55" t="s">
        <v>42</v>
      </c>
      <c r="B12" s="43">
        <f>Tasas!B7*'Datos de inicio'!F34</f>
        <v>115033.75333333333</v>
      </c>
      <c r="C12" s="43">
        <f>Tasas!C7*'Datos de inicio'!G34</f>
        <v>82831.662000000011</v>
      </c>
      <c r="D12" s="43">
        <f>Tasas!D7*'Datos de inicio'!H34</f>
        <v>66419.64761904761</v>
      </c>
      <c r="E12" s="43">
        <f>Tasas!E7*'Datos de inicio'!I34</f>
        <v>131864.35677655679</v>
      </c>
      <c r="F12" s="43">
        <f>Tasas!F7*'Datos de inicio'!J34</f>
        <v>120020.35999999999</v>
      </c>
      <c r="G12" s="44">
        <f>SUM(G10:G11)</f>
        <v>959841.1835531136</v>
      </c>
    </row>
    <row r="13" spans="1:7" ht="15.75" customHeight="1" thickBot="1" x14ac:dyDescent="0.3">
      <c r="A13" s="37" t="s">
        <v>5</v>
      </c>
      <c r="B13" s="38">
        <f>SUM(B10:B12)</f>
        <v>322094.50933333335</v>
      </c>
      <c r="C13" s="38">
        <f t="shared" ref="C13:F13" si="1">SUM(C10:C12)</f>
        <v>255068.92742857145</v>
      </c>
      <c r="D13" s="38">
        <f t="shared" si="1"/>
        <v>164095.59999999998</v>
      </c>
      <c r="E13" s="38">
        <f t="shared" si="1"/>
        <v>377548.47413919412</v>
      </c>
      <c r="F13" s="38">
        <f t="shared" si="1"/>
        <v>357203.45238095231</v>
      </c>
      <c r="G13" s="38">
        <f>SUM(G10:G12)</f>
        <v>1919682.3671062272</v>
      </c>
    </row>
    <row r="14" spans="1:7" ht="15.75" customHeight="1" x14ac:dyDescent="0.25">
      <c r="A14" s="56"/>
      <c r="B14" s="56"/>
      <c r="C14" s="56"/>
      <c r="D14" s="56"/>
      <c r="E14" s="56"/>
      <c r="F14" s="56"/>
      <c r="G14" s="56"/>
    </row>
    <row r="17" spans="7:7" x14ac:dyDescent="0.25">
      <c r="G17" s="5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3" sqref="B33"/>
    </sheetView>
  </sheetViews>
  <sheetFormatPr baseColWidth="10" defaultRowHeight="15" x14ac:dyDescent="0.25"/>
  <cols>
    <col min="1" max="1" width="35.42578125" style="18" bestFit="1" customWidth="1"/>
    <col min="2" max="7" width="15.7109375" style="18" customWidth="1"/>
    <col min="8" max="16384" width="11.42578125" style="18"/>
  </cols>
  <sheetData>
    <row r="1" spans="1:7" x14ac:dyDescent="0.25">
      <c r="A1" s="50" t="s">
        <v>66</v>
      </c>
    </row>
    <row r="2" spans="1:7" ht="15.75" customHeight="1" thickBot="1" x14ac:dyDescent="0.3"/>
    <row r="3" spans="1:7" ht="15.75" customHeight="1" thickBot="1" x14ac:dyDescent="0.3">
      <c r="A3" s="58" t="s">
        <v>80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21</v>
      </c>
      <c r="G3" s="25" t="s">
        <v>5</v>
      </c>
    </row>
    <row r="4" spans="1:7" ht="15.75" customHeight="1" x14ac:dyDescent="0.25">
      <c r="A4" s="40" t="s">
        <v>40</v>
      </c>
      <c r="B4" s="43">
        <f>Tasas!B6/'Datos de inicio'!F35*'Datos de inicio'!F32</f>
        <v>105643.24285714286</v>
      </c>
      <c r="C4" s="43">
        <f>Tasas!C6/'Datos de inicio'!G35*'Datos de inicio'!G32</f>
        <v>98202.485876288672</v>
      </c>
      <c r="D4" s="43">
        <f>Tasas!D6/'Datos de inicio'!H35*'Datos de inicio'!H32</f>
        <v>48447.272380952381</v>
      </c>
      <c r="E4" s="43">
        <f>Tasas!E6/'Datos de inicio'!I35*'Datos de inicio'!I32</f>
        <v>121900.53492647059</v>
      </c>
      <c r="F4" s="43">
        <f>Tasas!F6/'Datos de inicio'!J35*'Datos de inicio'!J32</f>
        <v>118100.03423999999</v>
      </c>
      <c r="G4" s="44">
        <f>SUM(B4:F4)</f>
        <v>492293.57028085453</v>
      </c>
    </row>
    <row r="5" spans="1:7" ht="15.75" customHeight="1" x14ac:dyDescent="0.25">
      <c r="A5" s="42" t="s">
        <v>41</v>
      </c>
      <c r="B5" s="43">
        <f>Tasas!B6/'Datos de inicio'!F35*'Datos de inicio'!F33</f>
        <v>116207.56714285715</v>
      </c>
      <c r="C5" s="43">
        <f>Tasas!C6/'Datos de inicio'!G35*'Datos de inicio'!G33</f>
        <v>88239.914845360836</v>
      </c>
      <c r="D5" s="43">
        <f>Tasas!D6/'Datos de inicio'!H35*'Datos de inicio'!H33</f>
        <v>49228.68</v>
      </c>
      <c r="E5" s="43">
        <f>Tasas!E6/'Datos de inicio'!I35*'Datos de inicio'!I33</f>
        <v>124686.83286764706</v>
      </c>
      <c r="F5" s="43">
        <f>Tasas!F6/'Datos de inicio'!J35*'Datos de inicio'!J33</f>
        <v>120980.52287999999</v>
      </c>
      <c r="G5" s="44">
        <f>SUM(B5:F5)</f>
        <v>499343.51773586503</v>
      </c>
    </row>
    <row r="6" spans="1:7" ht="15.75" customHeight="1" x14ac:dyDescent="0.25">
      <c r="A6" s="55" t="s">
        <v>42</v>
      </c>
      <c r="B6" s="43">
        <f>Tasas!B6/'Datos de inicio'!F35*'Datos de inicio'!F34</f>
        <v>123250.45</v>
      </c>
      <c r="C6" s="43">
        <f>Tasas!C6/'Datos de inicio'!G35*'Datos de inicio'!G34</f>
        <v>89663.139278350529</v>
      </c>
      <c r="D6" s="43">
        <f>Tasas!D6/'Datos de inicio'!H35*'Datos de inicio'!H34</f>
        <v>66419.64761904761</v>
      </c>
      <c r="E6" s="43">
        <f>Tasas!E6/'Datos de inicio'!I35*'Datos de inicio'!I34</f>
        <v>132349.15220588236</v>
      </c>
      <c r="F6" s="43">
        <f>Tasas!F6/'Datos de inicio'!J35*'Datos de inicio'!J34</f>
        <v>120980.52287999999</v>
      </c>
      <c r="G6" s="44">
        <f>SUM(B6:F6)</f>
        <v>532662.91198328044</v>
      </c>
    </row>
    <row r="7" spans="1:7" ht="15.75" customHeight="1" thickBot="1" x14ac:dyDescent="0.3">
      <c r="A7" s="37" t="s">
        <v>5</v>
      </c>
      <c r="B7" s="38">
        <f>SUM(B4:B6)</f>
        <v>345101.26</v>
      </c>
      <c r="C7" s="38">
        <f t="shared" ref="C7:F7" si="0">SUM(C4:C6)</f>
        <v>276105.54000000004</v>
      </c>
      <c r="D7" s="38">
        <f t="shared" si="0"/>
        <v>164095.59999999998</v>
      </c>
      <c r="E7" s="38">
        <f t="shared" si="0"/>
        <v>378936.52</v>
      </c>
      <c r="F7" s="38">
        <f t="shared" si="0"/>
        <v>360061.07999999996</v>
      </c>
      <c r="G7" s="38">
        <f>SUM(G4:G6)</f>
        <v>1524300</v>
      </c>
    </row>
    <row r="8" spans="1:7" ht="15.75" customHeight="1" thickBot="1" x14ac:dyDescent="0.3"/>
    <row r="9" spans="1:7" ht="15.75" customHeight="1" thickBot="1" x14ac:dyDescent="0.3">
      <c r="A9" s="58" t="s">
        <v>81</v>
      </c>
      <c r="B9" s="25" t="s">
        <v>0</v>
      </c>
      <c r="C9" s="25" t="s">
        <v>1</v>
      </c>
      <c r="D9" s="25" t="s">
        <v>2</v>
      </c>
      <c r="E9" s="25" t="s">
        <v>3</v>
      </c>
      <c r="F9" s="25" t="s">
        <v>21</v>
      </c>
      <c r="G9" s="25" t="s">
        <v>5</v>
      </c>
    </row>
    <row r="10" spans="1:7" ht="15.75" customHeight="1" x14ac:dyDescent="0.25">
      <c r="A10" s="40" t="s">
        <v>40</v>
      </c>
      <c r="B10" s="43">
        <f>B4-Imputación!B10</f>
        <v>7042.8828571428603</v>
      </c>
      <c r="C10" s="43">
        <f>C4-Imputación!C10</f>
        <v>7482.094162002948</v>
      </c>
      <c r="D10" s="43">
        <f>D4-Imputación!D10</f>
        <v>0</v>
      </c>
      <c r="E10" s="43">
        <f>E4-Imputación!E10</f>
        <v>446.52210595775978</v>
      </c>
      <c r="F10" s="43">
        <f>F4-Imputación!F10</f>
        <v>937.30185904762766</v>
      </c>
      <c r="G10" s="44">
        <f>SUM(B10:F10)</f>
        <v>15908.800984151196</v>
      </c>
    </row>
    <row r="11" spans="1:7" ht="15.75" customHeight="1" x14ac:dyDescent="0.25">
      <c r="A11" s="42" t="s">
        <v>41</v>
      </c>
      <c r="B11" s="43">
        <f>B5-Imputación!B11</f>
        <v>7747.1711428571434</v>
      </c>
      <c r="C11" s="43">
        <f>C5-Imputación!C11</f>
        <v>6723.0411310751224</v>
      </c>
      <c r="D11" s="43">
        <f>D5-Imputación!D11</f>
        <v>0</v>
      </c>
      <c r="E11" s="43">
        <f>E5-Imputación!E11</f>
        <v>456.72832552250475</v>
      </c>
      <c r="F11" s="43">
        <f>F5-Imputación!F11</f>
        <v>960.1628800000035</v>
      </c>
      <c r="G11" s="44">
        <f>SUM(B11:F11)</f>
        <v>15887.103479454774</v>
      </c>
    </row>
    <row r="12" spans="1:7" ht="15.75" customHeight="1" x14ac:dyDescent="0.25">
      <c r="A12" s="55" t="s">
        <v>42</v>
      </c>
      <c r="B12" s="43">
        <f>B6-Imputación!B12</f>
        <v>8216.6966666666704</v>
      </c>
      <c r="C12" s="43">
        <f>C6-Imputación!C12</f>
        <v>6831.4772783505177</v>
      </c>
      <c r="D12" s="43">
        <f>D6-Imputación!D12</f>
        <v>0</v>
      </c>
      <c r="E12" s="43">
        <f>E6-Imputación!E12</f>
        <v>484.79542932557524</v>
      </c>
      <c r="F12" s="43">
        <f>F6-Imputación!F12</f>
        <v>960.1628800000035</v>
      </c>
      <c r="G12" s="44">
        <f>SUM(B12:F12)</f>
        <v>16493.132254342767</v>
      </c>
    </row>
    <row r="13" spans="1:7" ht="15.75" customHeight="1" thickBot="1" x14ac:dyDescent="0.3">
      <c r="A13" s="37" t="s">
        <v>5</v>
      </c>
      <c r="B13" s="38">
        <f>SUM(B10:B12)</f>
        <v>23006.750666666674</v>
      </c>
      <c r="C13" s="38">
        <f t="shared" ref="C13:F13" si="1">SUM(C10:C12)</f>
        <v>21036.612571428588</v>
      </c>
      <c r="D13" s="38">
        <f t="shared" si="1"/>
        <v>0</v>
      </c>
      <c r="E13" s="38">
        <f t="shared" si="1"/>
        <v>1388.0458608058398</v>
      </c>
      <c r="F13" s="38">
        <f t="shared" si="1"/>
        <v>2857.6276190476347</v>
      </c>
      <c r="G13" s="38">
        <f>SUM(G10:G12)</f>
        <v>48289.036717948737</v>
      </c>
    </row>
    <row r="14" spans="1:7" ht="15.75" customHeight="1" x14ac:dyDescent="0.25">
      <c r="A14" s="2"/>
      <c r="B14" s="3" t="s">
        <v>46</v>
      </c>
      <c r="C14" s="3" t="s">
        <v>46</v>
      </c>
      <c r="D14" s="3"/>
      <c r="E14" s="3" t="s">
        <v>46</v>
      </c>
      <c r="F14" s="3" t="s">
        <v>46</v>
      </c>
      <c r="G14" s="3"/>
    </row>
    <row r="15" spans="1:7" x14ac:dyDescent="0.25">
      <c r="G15" s="57"/>
    </row>
    <row r="16" spans="1:7" ht="15.75" customHeight="1" thickBot="1" x14ac:dyDescent="0.3"/>
    <row r="17" spans="1:7" ht="15.75" customHeight="1" thickBot="1" x14ac:dyDescent="0.3">
      <c r="A17" s="58" t="s">
        <v>81</v>
      </c>
      <c r="B17" s="25" t="s">
        <v>0</v>
      </c>
      <c r="C17" s="25" t="s">
        <v>1</v>
      </c>
      <c r="D17" s="25" t="s">
        <v>2</v>
      </c>
      <c r="E17" s="25" t="s">
        <v>3</v>
      </c>
      <c r="F17" s="25" t="s">
        <v>21</v>
      </c>
      <c r="G17" s="25" t="s">
        <v>5</v>
      </c>
    </row>
    <row r="18" spans="1:7" ht="15.75" customHeight="1" x14ac:dyDescent="0.25">
      <c r="A18" s="40" t="s">
        <v>70</v>
      </c>
      <c r="B18" s="43">
        <f>'Reparto secundario'!B15</f>
        <v>345101.26</v>
      </c>
      <c r="C18" s="43">
        <f>'Reparto secundario'!C15</f>
        <v>276105.54000000004</v>
      </c>
      <c r="D18" s="43">
        <f>'Reparto secundario'!D15</f>
        <v>164095.6</v>
      </c>
      <c r="E18" s="43">
        <f>'Reparto secundario'!E15</f>
        <v>378936.52</v>
      </c>
      <c r="F18" s="43">
        <f>'Reparto secundario'!F15</f>
        <v>360061.07999999996</v>
      </c>
      <c r="G18" s="44">
        <f>SUM(B18:F18)</f>
        <v>1524300</v>
      </c>
    </row>
    <row r="19" spans="1:7" ht="15.75" customHeight="1" x14ac:dyDescent="0.25">
      <c r="A19" s="42" t="s">
        <v>71</v>
      </c>
      <c r="B19" s="43">
        <f>Imputación!B13</f>
        <v>322094.50933333335</v>
      </c>
      <c r="C19" s="43">
        <f>Imputación!C13</f>
        <v>255068.92742857145</v>
      </c>
      <c r="D19" s="43">
        <f>Imputación!D13</f>
        <v>164095.59999999998</v>
      </c>
      <c r="E19" s="43">
        <f>Imputación!E13</f>
        <v>377548.47413919412</v>
      </c>
      <c r="F19" s="43">
        <f>Imputación!F13</f>
        <v>357203.45238095231</v>
      </c>
      <c r="G19" s="44">
        <f>SUM(B19:F19)</f>
        <v>1476010.963282051</v>
      </c>
    </row>
    <row r="20" spans="1:7" ht="16.5" thickBot="1" x14ac:dyDescent="0.3">
      <c r="A20" s="37" t="s">
        <v>72</v>
      </c>
      <c r="B20" s="38">
        <f>B18-B19</f>
        <v>23006.75066666666</v>
      </c>
      <c r="C20" s="38">
        <f t="shared" ref="C20:G20" si="2">C18-C19</f>
        <v>21036.612571428588</v>
      </c>
      <c r="D20" s="38">
        <f t="shared" si="2"/>
        <v>0</v>
      </c>
      <c r="E20" s="38">
        <f t="shared" si="2"/>
        <v>1388.045860805898</v>
      </c>
      <c r="F20" s="38">
        <f t="shared" si="2"/>
        <v>2857.6276190476492</v>
      </c>
      <c r="G20" s="38">
        <f t="shared" si="2"/>
        <v>48289.036717948969</v>
      </c>
    </row>
    <row r="21" spans="1:7" ht="15.75" x14ac:dyDescent="0.25">
      <c r="A21" s="2"/>
      <c r="B21" s="3" t="s">
        <v>46</v>
      </c>
      <c r="C21" s="3" t="s">
        <v>46</v>
      </c>
      <c r="D21" s="3"/>
      <c r="E21" s="3" t="s">
        <v>46</v>
      </c>
      <c r="F21" s="3" t="s">
        <v>46</v>
      </c>
      <c r="G21" s="3"/>
    </row>
    <row r="22" spans="1:7" x14ac:dyDescent="0.25">
      <c r="B22" s="57"/>
      <c r="C22" s="57"/>
      <c r="D22" s="57"/>
      <c r="E22" s="57"/>
      <c r="F22" s="57"/>
    </row>
    <row r="23" spans="1:7" ht="15.75" thickBot="1" x14ac:dyDescent="0.3"/>
    <row r="24" spans="1:7" ht="16.5" thickBot="1" x14ac:dyDescent="0.3">
      <c r="A24" s="58" t="s">
        <v>82</v>
      </c>
      <c r="B24" s="58"/>
      <c r="C24" s="58"/>
      <c r="D24" s="58"/>
      <c r="E24" s="58"/>
      <c r="F24" s="58"/>
      <c r="G24" s="58"/>
    </row>
    <row r="25" spans="1:7" ht="16.5" thickBot="1" x14ac:dyDescent="0.3">
      <c r="A25" s="58" t="s">
        <v>67</v>
      </c>
      <c r="B25" s="25" t="s">
        <v>0</v>
      </c>
      <c r="C25" s="25" t="s">
        <v>1</v>
      </c>
      <c r="D25" s="25" t="s">
        <v>2</v>
      </c>
      <c r="E25" s="25" t="s">
        <v>3</v>
      </c>
      <c r="F25" s="25" t="s">
        <v>21</v>
      </c>
      <c r="G25" s="25" t="s">
        <v>5</v>
      </c>
    </row>
    <row r="26" spans="1:7" ht="15.75" x14ac:dyDescent="0.25">
      <c r="A26" s="40" t="s">
        <v>40</v>
      </c>
      <c r="B26" s="43">
        <f>Imputación!B4+Imputación!B10+'Diferencia de imputación'!B10</f>
        <v>118646.6448979592</v>
      </c>
      <c r="C26" s="43">
        <f>Imputación!C4+Imputación!C10+'Diferencia de imputación'!C10</f>
        <v>107082.69340206186</v>
      </c>
      <c r="D26" s="43">
        <f>Imputación!D4+Imputación!D10+'Diferencia de imputación'!D10</f>
        <v>54287.400761904762</v>
      </c>
      <c r="E26" s="43">
        <f>Imputación!E4+Imputación!E10+'Diferencia de imputación'!E10</f>
        <v>129656.59283088235</v>
      </c>
      <c r="F26" s="43">
        <f>Imputación!F4+Imputación!F10+'Diferencia de imputación'!F10</f>
        <v>130453.60975999999</v>
      </c>
      <c r="G26" s="44">
        <f>SUM(B26:F26)</f>
        <v>540126.94165280822</v>
      </c>
    </row>
    <row r="27" spans="1:7" ht="15.75" x14ac:dyDescent="0.25">
      <c r="A27" s="42" t="s">
        <v>41</v>
      </c>
      <c r="B27" s="43">
        <f>Imputación!B5+Imputación!B11+'Diferencia de imputación'!B11</f>
        <v>130511.30938775511</v>
      </c>
      <c r="C27" s="43">
        <f>Imputación!C5+Imputación!C11+'Diferencia de imputación'!C11</f>
        <v>96219.231752577325</v>
      </c>
      <c r="D27" s="43">
        <f>Imputación!D5+Imputación!D11+'Diferencia de imputación'!D11</f>
        <v>55163.004000000001</v>
      </c>
      <c r="E27" s="43">
        <f>Imputación!E5+Imputación!E11+'Diferencia de imputación'!E11</f>
        <v>132620.17209558823</v>
      </c>
      <c r="F27" s="43">
        <f>Imputación!F5+Imputación!F11+'Diferencia de imputación'!F11</f>
        <v>133635.40512000001</v>
      </c>
      <c r="G27" s="44">
        <f>SUM(B27:F27)</f>
        <v>548149.12235592073</v>
      </c>
    </row>
    <row r="28" spans="1:7" ht="15.75" x14ac:dyDescent="0.25">
      <c r="A28" s="55" t="s">
        <v>42</v>
      </c>
      <c r="B28" s="43">
        <f>Imputación!B6+Imputación!B12+'Diferencia de imputación'!B12</f>
        <v>138421.08571428573</v>
      </c>
      <c r="C28" s="43">
        <f>Imputación!C6+Imputación!C12+'Diferencia de imputación'!C12</f>
        <v>97771.154845360841</v>
      </c>
      <c r="D28" s="43">
        <f>Imputación!D6+Imputación!D12+'Diferencia de imputación'!D12</f>
        <v>74426.27523809523</v>
      </c>
      <c r="E28" s="43">
        <f>Imputación!E6+Imputación!E12+'Diferencia de imputación'!E12</f>
        <v>140770.01507352942</v>
      </c>
      <c r="F28" s="43">
        <f>Imputación!F6+Imputación!F12+'Diferencia de imputación'!F12</f>
        <v>133635.40512000001</v>
      </c>
      <c r="G28" s="44">
        <f>SUM(B28:F28)</f>
        <v>585023.93599127128</v>
      </c>
    </row>
    <row r="29" spans="1:7" ht="16.5" thickBot="1" x14ac:dyDescent="0.3">
      <c r="A29" s="37" t="s">
        <v>5</v>
      </c>
      <c r="B29" s="38">
        <f t="shared" ref="B29:G29" si="3">SUM(B26:B28)</f>
        <v>387579.04000000004</v>
      </c>
      <c r="C29" s="38">
        <f t="shared" si="3"/>
        <v>301073.08</v>
      </c>
      <c r="D29" s="38">
        <f t="shared" si="3"/>
        <v>183876.68</v>
      </c>
      <c r="E29" s="38">
        <f t="shared" si="3"/>
        <v>403046.78</v>
      </c>
      <c r="F29" s="38">
        <f t="shared" si="3"/>
        <v>397724.42000000004</v>
      </c>
      <c r="G29" s="38">
        <f t="shared" si="3"/>
        <v>1673300.0000000005</v>
      </c>
    </row>
    <row r="31" spans="1:7" x14ac:dyDescent="0.25">
      <c r="B31" s="57"/>
    </row>
    <row r="32" spans="1:7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Datos de inicio</vt:lpstr>
      <vt:lpstr>Reparto primario</vt:lpstr>
      <vt:lpstr>Reparto secundario</vt:lpstr>
      <vt:lpstr>Tasas</vt:lpstr>
      <vt:lpstr>Imputación</vt:lpstr>
      <vt:lpstr>Diferencia de imputación</vt:lpstr>
      <vt:lpstr>'Datos de inicio'!Títulos_a_imprimir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cp:lastPrinted>2015-01-12T13:50:38Z</cp:lastPrinted>
  <dcterms:created xsi:type="dcterms:W3CDTF">2014-10-16T13:55:20Z</dcterms:created>
  <dcterms:modified xsi:type="dcterms:W3CDTF">2015-04-16T08:55:17Z</dcterms:modified>
</cp:coreProperties>
</file>