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5655" windowHeight="91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Q5" i="1"/>
  <c r="Q6"/>
  <c r="Q7"/>
  <c r="Q8"/>
  <c r="Q9"/>
  <c r="Q10"/>
  <c r="Q11"/>
  <c r="Q4"/>
  <c r="P11"/>
  <c r="P10"/>
  <c r="P9"/>
  <c r="P8"/>
  <c r="P7"/>
  <c r="P6"/>
  <c r="P5"/>
  <c r="O5"/>
  <c r="O6" s="1"/>
  <c r="O7" s="1"/>
  <c r="O8" s="1"/>
  <c r="O9" s="1"/>
  <c r="O10" s="1"/>
  <c r="O11" s="1"/>
  <c r="N5"/>
  <c r="N6" s="1"/>
  <c r="N7" s="1"/>
  <c r="N8" s="1"/>
  <c r="N9" s="1"/>
  <c r="N10" s="1"/>
  <c r="N11" s="1"/>
  <c r="J11"/>
  <c r="J22"/>
  <c r="J32"/>
  <c r="I8"/>
  <c r="F47"/>
  <c r="F40"/>
  <c r="F39"/>
  <c r="F38"/>
  <c r="D39"/>
  <c r="D38"/>
  <c r="I12"/>
  <c r="I22"/>
  <c r="I33"/>
  <c r="I25"/>
  <c r="I23"/>
  <c r="I29"/>
  <c r="I28"/>
  <c r="I30" s="1"/>
  <c r="I31" s="1"/>
  <c r="I32" s="1"/>
  <c r="I27"/>
  <c r="I26"/>
  <c r="I15"/>
  <c r="I19"/>
  <c r="I16"/>
  <c r="I17"/>
  <c r="I18" s="1"/>
  <c r="I11"/>
  <c r="I10"/>
  <c r="I9"/>
  <c r="I7"/>
  <c r="I4"/>
  <c r="I6"/>
  <c r="I5"/>
  <c r="G5"/>
  <c r="G16"/>
  <c r="B26"/>
  <c r="B27" s="1"/>
  <c r="B28" s="1"/>
  <c r="B29" s="1"/>
  <c r="A26"/>
  <c r="A27" s="1"/>
  <c r="A28" s="1"/>
  <c r="A29" s="1"/>
  <c r="B16"/>
  <c r="B17" s="1"/>
  <c r="B18" s="1"/>
  <c r="B19" s="1"/>
  <c r="B20" s="1"/>
  <c r="A16"/>
  <c r="A17" s="1"/>
  <c r="A18" s="1"/>
  <c r="A19" s="1"/>
  <c r="A20" s="1"/>
  <c r="B5"/>
  <c r="B6" s="1"/>
  <c r="B7" s="1"/>
  <c r="B8" s="1"/>
  <c r="B9" s="1"/>
  <c r="B10" s="1"/>
  <c r="B11" s="1"/>
  <c r="A6"/>
  <c r="A7" s="1"/>
  <c r="A8" s="1"/>
  <c r="A9" s="1"/>
  <c r="A10" s="1"/>
  <c r="A11" s="1"/>
  <c r="A5"/>
  <c r="I20" l="1"/>
  <c r="I21" s="1"/>
  <c r="G17"/>
  <c r="G26"/>
  <c r="G27" s="1"/>
  <c r="G6"/>
</calcChain>
</file>

<file path=xl/sharedStrings.xml><?xml version="1.0" encoding="utf-8"?>
<sst xmlns="http://schemas.openxmlformats.org/spreadsheetml/2006/main" count="100" uniqueCount="52">
  <si>
    <t>M2 de solería exterior</t>
  </si>
  <si>
    <t>Lotes de 8 m2</t>
  </si>
  <si>
    <t>Tiempo medio (jornadas de 8 horas)</t>
  </si>
  <si>
    <t>Tiempo total (número de jornadas)</t>
  </si>
  <si>
    <t>M2 de alicatado</t>
  </si>
  <si>
    <t>nº de peldaños</t>
  </si>
  <si>
    <t>Lotes de 9 m2</t>
  </si>
  <si>
    <t>Producción media</t>
  </si>
  <si>
    <t>z</t>
  </si>
  <si>
    <r>
      <t>z</t>
    </r>
    <r>
      <rPr>
        <vertAlign val="superscript"/>
        <sz val="11"/>
        <color theme="1"/>
        <rFont val="Calibri"/>
        <family val="2"/>
        <scheme val="minor"/>
      </rPr>
      <t>2</t>
    </r>
  </si>
  <si>
    <r>
      <t>z</t>
    </r>
    <r>
      <rPr>
        <vertAlign val="superscript"/>
        <sz val="11"/>
        <color theme="1"/>
        <rFont val="Calibri"/>
        <family val="2"/>
        <scheme val="minor"/>
      </rPr>
      <t>3</t>
    </r>
  </si>
  <si>
    <r>
      <t>z</t>
    </r>
    <r>
      <rPr>
        <vertAlign val="superscript"/>
        <sz val="11"/>
        <color theme="1"/>
        <rFont val="Calibri"/>
        <family val="2"/>
        <scheme val="minor"/>
      </rPr>
      <t>4</t>
    </r>
  </si>
  <si>
    <r>
      <t>z</t>
    </r>
    <r>
      <rPr>
        <vertAlign val="superscript"/>
        <sz val="11"/>
        <color theme="1"/>
        <rFont val="Calibri"/>
        <family val="2"/>
        <scheme val="minor"/>
      </rPr>
      <t>5</t>
    </r>
  </si>
  <si>
    <r>
      <t>z</t>
    </r>
    <r>
      <rPr>
        <vertAlign val="superscript"/>
        <sz val="11"/>
        <color theme="1"/>
        <rFont val="Calibri"/>
        <family val="2"/>
        <scheme val="minor"/>
      </rPr>
      <t>6</t>
    </r>
  </si>
  <si>
    <r>
      <t>z</t>
    </r>
    <r>
      <rPr>
        <vertAlign val="superscript"/>
        <sz val="11"/>
        <color theme="1"/>
        <rFont val="Calibri"/>
        <family val="2"/>
        <scheme val="minor"/>
      </rPr>
      <t>7</t>
    </r>
  </si>
  <si>
    <t>2z</t>
  </si>
  <si>
    <r>
      <t>4z</t>
    </r>
    <r>
      <rPr>
        <vertAlign val="superscript"/>
        <sz val="11"/>
        <color theme="1"/>
        <rFont val="Calibri"/>
        <family val="2"/>
        <scheme val="minor"/>
      </rPr>
      <t>2</t>
    </r>
  </si>
  <si>
    <r>
      <t>8z</t>
    </r>
    <r>
      <rPr>
        <vertAlign val="superscript"/>
        <sz val="11"/>
        <color theme="1"/>
        <rFont val="Calibri"/>
        <family val="2"/>
        <scheme val="minor"/>
      </rPr>
      <t>3</t>
    </r>
  </si>
  <si>
    <r>
      <t>16z</t>
    </r>
    <r>
      <rPr>
        <vertAlign val="superscript"/>
        <sz val="11"/>
        <color theme="1"/>
        <rFont val="Calibri"/>
        <family val="2"/>
        <scheme val="minor"/>
      </rPr>
      <t>4</t>
    </r>
  </si>
  <si>
    <r>
      <t>32z</t>
    </r>
    <r>
      <rPr>
        <vertAlign val="superscript"/>
        <sz val="11"/>
        <color theme="1"/>
        <rFont val="Calibri"/>
        <family val="2"/>
        <scheme val="minor"/>
      </rPr>
      <t>5</t>
    </r>
  </si>
  <si>
    <r>
      <t>64z</t>
    </r>
    <r>
      <rPr>
        <vertAlign val="superscript"/>
        <sz val="11"/>
        <color theme="1"/>
        <rFont val="Calibri"/>
        <family val="2"/>
        <scheme val="minor"/>
      </rPr>
      <t>6</t>
    </r>
  </si>
  <si>
    <r>
      <t>128z</t>
    </r>
    <r>
      <rPr>
        <vertAlign val="superscript"/>
        <sz val="11"/>
        <color theme="1"/>
        <rFont val="Calibri"/>
        <family val="2"/>
        <scheme val="minor"/>
      </rPr>
      <t>7</t>
    </r>
  </si>
  <si>
    <t>Log z</t>
  </si>
  <si>
    <t>Log 2</t>
  </si>
  <si>
    <t>Log z/log 2</t>
  </si>
  <si>
    <t>(logz/log2)+1</t>
  </si>
  <si>
    <t>logT</t>
  </si>
  <si>
    <t>Parejas necesarias</t>
  </si>
  <si>
    <t>Peones</t>
  </si>
  <si>
    <t>Oficiales 1º</t>
  </si>
  <si>
    <t>Coste/día</t>
  </si>
  <si>
    <t>Coste total</t>
  </si>
  <si>
    <t>Nº de peones</t>
  </si>
  <si>
    <t>Nº de días</t>
  </si>
  <si>
    <t>Total</t>
  </si>
  <si>
    <t>TOTAL</t>
  </si>
  <si>
    <t>Coste demora</t>
  </si>
  <si>
    <t>Semana 1</t>
  </si>
  <si>
    <t>Semana 2</t>
  </si>
  <si>
    <t>Semana 3</t>
  </si>
  <si>
    <t>Semana 4</t>
  </si>
  <si>
    <t>Semana 5</t>
  </si>
  <si>
    <t>log X</t>
  </si>
  <si>
    <t>X (nº de lotes en 25 jornadas)</t>
  </si>
  <si>
    <r>
      <t>z</t>
    </r>
    <r>
      <rPr>
        <b/>
        <vertAlign val="superscript"/>
        <sz val="11"/>
        <color theme="1"/>
        <rFont val="Calibri"/>
        <family val="2"/>
        <scheme val="minor"/>
      </rPr>
      <t>7</t>
    </r>
  </si>
  <si>
    <r>
      <t>z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</si>
  <si>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t>z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</si>
  <si>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t>Producción total</t>
  </si>
  <si>
    <t>2. TOMA DE DECISIONES</t>
  </si>
  <si>
    <t>1. Nº PEONES Y OFICIALES 1ª A CONTRATAR</t>
  </si>
  <si>
    <t>Producción acumulada 25 jorn</t>
  </si>
  <si>
    <t>Producción media por jornada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</si>
</sst>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 applyFill="1" applyBorder="1" applyAlignment="1">
      <alignment horizontal="justify" vertical="top" wrapText="1"/>
    </xf>
    <xf numFmtId="43" fontId="0" fillId="0" borderId="0" xfId="0" applyNumberFormat="1"/>
    <xf numFmtId="0" fontId="3" fillId="0" borderId="0" xfId="0" applyFont="1"/>
    <xf numFmtId="0" fontId="0" fillId="0" borderId="0" xfId="0" applyBorder="1"/>
    <xf numFmtId="2" fontId="0" fillId="0" borderId="0" xfId="0" applyNumberFormat="1"/>
    <xf numFmtId="164" fontId="0" fillId="0" borderId="0" xfId="0" applyNumberFormat="1"/>
    <xf numFmtId="164" fontId="4" fillId="0" borderId="0" xfId="0" applyNumberFormat="1" applyFont="1"/>
    <xf numFmtId="0" fontId="4" fillId="0" borderId="0" xfId="0" applyFont="1"/>
    <xf numFmtId="0" fontId="0" fillId="0" borderId="0" xfId="0" applyBorder="1" applyAlignment="1">
      <alignment horizontal="center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justify" vertical="top" wrapText="1"/>
    </xf>
    <xf numFmtId="0" fontId="6" fillId="0" borderId="0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7"/>
  <sheetViews>
    <sheetView tabSelected="1" workbookViewId="0">
      <selection activeCell="S25" sqref="S25"/>
    </sheetView>
  </sheetViews>
  <sheetFormatPr baseColWidth="10" defaultRowHeight="15"/>
  <cols>
    <col min="6" max="6" width="17" bestFit="1" customWidth="1"/>
    <col min="7" max="7" width="11.85546875" bestFit="1" customWidth="1"/>
    <col min="8" max="8" width="28.28515625" customWidth="1"/>
    <col min="11" max="11" width="11.85546875" bestFit="1" customWidth="1"/>
    <col min="16" max="16" width="11.5703125" bestFit="1" customWidth="1"/>
  </cols>
  <sheetData>
    <row r="1" spans="1:17">
      <c r="A1" s="8" t="s">
        <v>49</v>
      </c>
    </row>
    <row r="3" spans="1:17" ht="60.75" thickBot="1">
      <c r="A3" s="18" t="s">
        <v>0</v>
      </c>
      <c r="B3" s="18" t="s">
        <v>1</v>
      </c>
      <c r="C3" s="18" t="s">
        <v>2</v>
      </c>
      <c r="D3" s="18" t="s">
        <v>3</v>
      </c>
    </row>
    <row r="4" spans="1:17">
      <c r="A4" s="9">
        <v>8</v>
      </c>
      <c r="B4" s="9">
        <v>1</v>
      </c>
      <c r="C4" s="9">
        <v>1</v>
      </c>
      <c r="D4" s="9">
        <v>1</v>
      </c>
      <c r="F4" s="12" t="s">
        <v>7</v>
      </c>
      <c r="G4" s="1">
        <v>14</v>
      </c>
      <c r="H4" s="8" t="s">
        <v>22</v>
      </c>
      <c r="I4">
        <f>LOG10(0.92)</f>
        <v>-3.6212172654444715E-2</v>
      </c>
      <c r="N4" s="9">
        <v>8</v>
      </c>
      <c r="O4" s="9">
        <v>1</v>
      </c>
      <c r="P4" s="9">
        <v>1</v>
      </c>
      <c r="Q4" s="9">
        <f>O4*P4</f>
        <v>1</v>
      </c>
    </row>
    <row r="5" spans="1:17" ht="17.25">
      <c r="A5" s="9">
        <f>A4*2</f>
        <v>16</v>
      </c>
      <c r="B5" s="9">
        <f>B4*2</f>
        <v>2</v>
      </c>
      <c r="C5" s="9" t="s">
        <v>8</v>
      </c>
      <c r="D5" s="9" t="s">
        <v>15</v>
      </c>
      <c r="F5" s="13" t="s">
        <v>44</v>
      </c>
      <c r="G5" s="2">
        <f>A11/(G4*B11)</f>
        <v>0.5714285714285714</v>
      </c>
      <c r="H5" s="10" t="s">
        <v>23</v>
      </c>
      <c r="I5">
        <f>LOG10(2)</f>
        <v>0.3010299956639812</v>
      </c>
      <c r="N5" s="9">
        <f>N4*2</f>
        <v>16</v>
      </c>
      <c r="O5" s="9">
        <f>O4*2</f>
        <v>2</v>
      </c>
      <c r="P5" s="9">
        <f>G6</f>
        <v>0.9231670152682071</v>
      </c>
      <c r="Q5" s="9">
        <f t="shared" ref="Q5:Q11" si="0">O5*P5</f>
        <v>1.8463340305364142</v>
      </c>
    </row>
    <row r="6" spans="1:17" ht="17.25">
      <c r="A6" s="9">
        <f t="shared" ref="A6:A11" si="1">A5*2</f>
        <v>32</v>
      </c>
      <c r="B6" s="9">
        <f t="shared" ref="B6:B11" si="2">B5*2</f>
        <v>4</v>
      </c>
      <c r="C6" s="9" t="s">
        <v>9</v>
      </c>
      <c r="D6" s="9" t="s">
        <v>16</v>
      </c>
      <c r="F6" s="8" t="s">
        <v>8</v>
      </c>
      <c r="G6" s="3">
        <f>G5^(1/7)</f>
        <v>0.9231670152682071</v>
      </c>
      <c r="H6" s="8" t="s">
        <v>24</v>
      </c>
      <c r="I6">
        <f>I4/I5</f>
        <v>-0.12029423371771177</v>
      </c>
      <c r="N6" s="9">
        <f t="shared" ref="N6:O11" si="3">N5*2</f>
        <v>32</v>
      </c>
      <c r="O6" s="9">
        <f t="shared" si="3"/>
        <v>4</v>
      </c>
      <c r="P6" s="9">
        <f>POWER($P$5,2)</f>
        <v>0.85223733807921009</v>
      </c>
      <c r="Q6" s="9">
        <f t="shared" si="0"/>
        <v>3.4089493523168404</v>
      </c>
    </row>
    <row r="7" spans="1:17" ht="17.25">
      <c r="A7" s="9">
        <f t="shared" si="1"/>
        <v>64</v>
      </c>
      <c r="B7" s="9">
        <f t="shared" si="2"/>
        <v>8</v>
      </c>
      <c r="C7" s="9" t="s">
        <v>10</v>
      </c>
      <c r="D7" s="9" t="s">
        <v>17</v>
      </c>
      <c r="F7" s="8"/>
      <c r="H7" s="8" t="s">
        <v>25</v>
      </c>
      <c r="I7">
        <f>I6+1</f>
        <v>0.87970576628228825</v>
      </c>
      <c r="K7" s="3"/>
      <c r="N7" s="9">
        <f t="shared" si="3"/>
        <v>64</v>
      </c>
      <c r="O7" s="9">
        <f t="shared" si="3"/>
        <v>8</v>
      </c>
      <c r="P7" s="9">
        <f>POWER($P$5,3)</f>
        <v>0.78675739969470637</v>
      </c>
      <c r="Q7" s="9">
        <f t="shared" si="0"/>
        <v>6.294059197557651</v>
      </c>
    </row>
    <row r="8" spans="1:17" ht="17.25">
      <c r="A8" s="9">
        <f t="shared" si="1"/>
        <v>128</v>
      </c>
      <c r="B8" s="9">
        <f t="shared" si="2"/>
        <v>16</v>
      </c>
      <c r="C8" s="9" t="s">
        <v>11</v>
      </c>
      <c r="D8" s="9" t="s">
        <v>18</v>
      </c>
      <c r="F8" s="8" t="s">
        <v>47</v>
      </c>
      <c r="G8">
        <v>1200</v>
      </c>
      <c r="H8" s="8" t="s">
        <v>26</v>
      </c>
      <c r="I8">
        <f>LOG10(25)</f>
        <v>1.3979400086720377</v>
      </c>
      <c r="N8" s="9">
        <f t="shared" si="3"/>
        <v>128</v>
      </c>
      <c r="O8" s="9">
        <f t="shared" si="3"/>
        <v>16</v>
      </c>
      <c r="P8" s="9">
        <f>POWER($P$5,4)</f>
        <v>0.72630848041633789</v>
      </c>
      <c r="Q8" s="9">
        <f t="shared" si="0"/>
        <v>11.620935686661406</v>
      </c>
    </row>
    <row r="9" spans="1:17" ht="17.25">
      <c r="A9" s="9">
        <f t="shared" si="1"/>
        <v>256</v>
      </c>
      <c r="B9" s="9">
        <f t="shared" si="2"/>
        <v>32</v>
      </c>
      <c r="C9" s="9" t="s">
        <v>12</v>
      </c>
      <c r="D9" s="9" t="s">
        <v>19</v>
      </c>
      <c r="F9" s="8"/>
      <c r="H9" s="8" t="s">
        <v>42</v>
      </c>
      <c r="I9">
        <f>I8/I7</f>
        <v>1.5890995174214348</v>
      </c>
      <c r="N9" s="9">
        <f t="shared" si="3"/>
        <v>256</v>
      </c>
      <c r="O9" s="9">
        <f t="shared" si="3"/>
        <v>32</v>
      </c>
      <c r="P9" s="9">
        <f>POWER($P$5,5)</f>
        <v>0.67050403202993769</v>
      </c>
      <c r="Q9" s="9">
        <f t="shared" si="0"/>
        <v>21.456129024958006</v>
      </c>
    </row>
    <row r="10" spans="1:17" ht="17.25">
      <c r="A10" s="9">
        <f t="shared" si="1"/>
        <v>512</v>
      </c>
      <c r="B10" s="9">
        <f t="shared" si="2"/>
        <v>64</v>
      </c>
      <c r="C10" s="9" t="s">
        <v>13</v>
      </c>
      <c r="D10" s="9" t="s">
        <v>20</v>
      </c>
      <c r="F10" s="8"/>
      <c r="H10" s="11" t="s">
        <v>43</v>
      </c>
      <c r="I10">
        <f>POWER(10, I9)</f>
        <v>38.823931980245135</v>
      </c>
      <c r="N10" s="9">
        <f t="shared" si="3"/>
        <v>512</v>
      </c>
      <c r="O10" s="9">
        <f t="shared" si="3"/>
        <v>64</v>
      </c>
      <c r="P10" s="9">
        <f>POWER($P$5,6)</f>
        <v>0.61898720597437584</v>
      </c>
      <c r="Q10" s="9">
        <f t="shared" si="0"/>
        <v>39.615181182360054</v>
      </c>
    </row>
    <row r="11" spans="1:17" ht="18" thickBot="1">
      <c r="A11" s="19">
        <f t="shared" si="1"/>
        <v>1024</v>
      </c>
      <c r="B11" s="19">
        <f t="shared" si="2"/>
        <v>128</v>
      </c>
      <c r="C11" s="19" t="s">
        <v>14</v>
      </c>
      <c r="D11" s="19" t="s">
        <v>21</v>
      </c>
      <c r="F11" s="8"/>
      <c r="H11" s="8" t="s">
        <v>50</v>
      </c>
      <c r="I11">
        <f>I10*A4</f>
        <v>310.59145584196108</v>
      </c>
      <c r="J11">
        <f>I11/25</f>
        <v>12.423658233678443</v>
      </c>
      <c r="K11" s="8" t="s">
        <v>51</v>
      </c>
      <c r="N11" s="9">
        <f t="shared" si="3"/>
        <v>1024</v>
      </c>
      <c r="O11" s="9">
        <f t="shared" si="3"/>
        <v>128</v>
      </c>
      <c r="P11" s="9">
        <f>POWER($P$5,7)</f>
        <v>0.57142857142857151</v>
      </c>
      <c r="Q11" s="9">
        <f t="shared" si="0"/>
        <v>73.142857142857153</v>
      </c>
    </row>
    <row r="12" spans="1:17">
      <c r="A12" s="4"/>
      <c r="B12" s="4"/>
      <c r="C12" s="4"/>
      <c r="D12" s="4"/>
      <c r="F12" s="8"/>
      <c r="H12" s="11" t="s">
        <v>27</v>
      </c>
      <c r="I12">
        <f>1200/I11</f>
        <v>3.8635963012794488</v>
      </c>
    </row>
    <row r="13" spans="1:17">
      <c r="A13" s="4"/>
      <c r="B13" s="4"/>
      <c r="C13" s="4"/>
      <c r="D13" s="4"/>
      <c r="F13" s="8"/>
    </row>
    <row r="14" spans="1:17" ht="60.75" thickBot="1">
      <c r="A14" s="18" t="s">
        <v>4</v>
      </c>
      <c r="B14" s="18" t="s">
        <v>6</v>
      </c>
      <c r="C14" s="18" t="s">
        <v>2</v>
      </c>
      <c r="D14" s="18" t="s">
        <v>3</v>
      </c>
      <c r="F14" s="8"/>
    </row>
    <row r="15" spans="1:17">
      <c r="A15" s="9">
        <v>9</v>
      </c>
      <c r="B15" s="9">
        <v>1</v>
      </c>
      <c r="C15" s="9">
        <v>1</v>
      </c>
      <c r="D15" s="9">
        <v>1</v>
      </c>
      <c r="F15" s="8" t="s">
        <v>7</v>
      </c>
      <c r="G15" s="1">
        <v>17</v>
      </c>
      <c r="H15" s="8" t="s">
        <v>22</v>
      </c>
      <c r="I15">
        <f>LOG10(0.88)</f>
        <v>-5.551732784983137E-2</v>
      </c>
    </row>
    <row r="16" spans="1:17" ht="17.25">
      <c r="A16" s="9">
        <f>A15*2</f>
        <v>18</v>
      </c>
      <c r="B16" s="9">
        <f>B15*2</f>
        <v>2</v>
      </c>
      <c r="C16" s="9" t="s">
        <v>8</v>
      </c>
      <c r="D16" s="9" t="s">
        <v>15</v>
      </c>
      <c r="F16" s="13" t="s">
        <v>45</v>
      </c>
      <c r="G16" s="2">
        <f>A20/(G15*B20)</f>
        <v>0.52941176470588236</v>
      </c>
      <c r="H16" s="10" t="s">
        <v>23</v>
      </c>
      <c r="I16">
        <f>LOG10(2)</f>
        <v>0.3010299956639812</v>
      </c>
    </row>
    <row r="17" spans="1:11" ht="17.25">
      <c r="A17" s="9">
        <f t="shared" ref="A17:A20" si="4">A16*2</f>
        <v>36</v>
      </c>
      <c r="B17" s="9">
        <f t="shared" ref="B17:B20" si="5">B16*2</f>
        <v>4</v>
      </c>
      <c r="C17" s="9" t="s">
        <v>9</v>
      </c>
      <c r="D17" s="9" t="s">
        <v>16</v>
      </c>
      <c r="F17" s="8" t="s">
        <v>8</v>
      </c>
      <c r="G17" s="3">
        <f>G16^(1/5)</f>
        <v>0.88055952178824792</v>
      </c>
      <c r="H17" s="8" t="s">
        <v>24</v>
      </c>
      <c r="I17">
        <f>I15/I16</f>
        <v>-0.18442457113742744</v>
      </c>
    </row>
    <row r="18" spans="1:11" ht="17.25">
      <c r="A18" s="9">
        <f t="shared" si="4"/>
        <v>72</v>
      </c>
      <c r="B18" s="9">
        <f t="shared" si="5"/>
        <v>8</v>
      </c>
      <c r="C18" s="9" t="s">
        <v>10</v>
      </c>
      <c r="D18" s="9" t="s">
        <v>17</v>
      </c>
      <c r="F18" s="8"/>
      <c r="G18" s="3"/>
      <c r="H18" s="8" t="s">
        <v>25</v>
      </c>
      <c r="I18">
        <f>I17+1</f>
        <v>0.8155754288625725</v>
      </c>
    </row>
    <row r="19" spans="1:11" ht="17.25">
      <c r="A19" s="9">
        <f t="shared" si="4"/>
        <v>144</v>
      </c>
      <c r="B19" s="9">
        <f t="shared" si="5"/>
        <v>16</v>
      </c>
      <c r="C19" s="9" t="s">
        <v>11</v>
      </c>
      <c r="D19" s="9" t="s">
        <v>18</v>
      </c>
      <c r="F19" s="8"/>
      <c r="H19" s="8" t="s">
        <v>26</v>
      </c>
      <c r="I19">
        <f>LOG10(25)</f>
        <v>1.3979400086720377</v>
      </c>
    </row>
    <row r="20" spans="1:11" ht="18" thickBot="1">
      <c r="A20" s="19">
        <f t="shared" si="4"/>
        <v>288</v>
      </c>
      <c r="B20" s="19">
        <f t="shared" si="5"/>
        <v>32</v>
      </c>
      <c r="C20" s="19" t="s">
        <v>12</v>
      </c>
      <c r="D20" s="19" t="s">
        <v>19</v>
      </c>
      <c r="F20" s="8"/>
      <c r="H20" s="8" t="s">
        <v>42</v>
      </c>
      <c r="I20">
        <f>I19/I18</f>
        <v>1.7140536107391677</v>
      </c>
    </row>
    <row r="21" spans="1:11">
      <c r="A21" s="4"/>
      <c r="B21" s="4"/>
      <c r="C21" s="4"/>
      <c r="D21" s="4"/>
      <c r="F21" s="8"/>
      <c r="H21" s="11" t="s">
        <v>43</v>
      </c>
      <c r="I21">
        <f>POWER(10, I20)</f>
        <v>51.767073098409803</v>
      </c>
    </row>
    <row r="22" spans="1:11">
      <c r="A22" s="4"/>
      <c r="B22" s="4"/>
      <c r="C22" s="4"/>
      <c r="D22" s="4"/>
      <c r="F22" s="8"/>
      <c r="H22" s="8" t="s">
        <v>50</v>
      </c>
      <c r="I22">
        <f>I21*A15</f>
        <v>465.90365788568823</v>
      </c>
      <c r="J22">
        <f>I22/25</f>
        <v>18.636146315427528</v>
      </c>
      <c r="K22" s="8" t="s">
        <v>51</v>
      </c>
    </row>
    <row r="23" spans="1:11">
      <c r="A23" s="4"/>
      <c r="B23" s="4"/>
      <c r="C23" s="4"/>
      <c r="D23" s="4"/>
      <c r="F23" s="8"/>
      <c r="H23" s="11" t="s">
        <v>27</v>
      </c>
      <c r="I23">
        <f>450/I22</f>
        <v>0.96586492160662474</v>
      </c>
    </row>
    <row r="24" spans="1:11" ht="60.75" thickBot="1">
      <c r="A24" s="18" t="s">
        <v>5</v>
      </c>
      <c r="B24" s="18" t="s">
        <v>1</v>
      </c>
      <c r="C24" s="18" t="s">
        <v>2</v>
      </c>
      <c r="D24" s="18" t="s">
        <v>3</v>
      </c>
      <c r="F24" s="8"/>
    </row>
    <row r="25" spans="1:11">
      <c r="A25" s="9">
        <v>4</v>
      </c>
      <c r="B25" s="9">
        <v>1</v>
      </c>
      <c r="C25" s="9">
        <v>1</v>
      </c>
      <c r="D25" s="9">
        <v>1</v>
      </c>
      <c r="F25" s="8" t="s">
        <v>7</v>
      </c>
      <c r="G25" s="1">
        <v>10</v>
      </c>
      <c r="H25" s="8" t="s">
        <v>22</v>
      </c>
      <c r="I25">
        <f>LOG10(0.86)</f>
        <v>-6.5501548756432285E-2</v>
      </c>
    </row>
    <row r="26" spans="1:11" ht="17.25">
      <c r="A26" s="9">
        <f>A25*2</f>
        <v>8</v>
      </c>
      <c r="B26" s="9">
        <f>B25*2</f>
        <v>2</v>
      </c>
      <c r="C26" s="9" t="s">
        <v>8</v>
      </c>
      <c r="D26" s="9" t="s">
        <v>15</v>
      </c>
      <c r="F26" s="13" t="s">
        <v>46</v>
      </c>
      <c r="G26" s="2">
        <f>A29/(G25*B29)</f>
        <v>0.4</v>
      </c>
      <c r="H26" s="10" t="s">
        <v>23</v>
      </c>
      <c r="I26">
        <f>LOG10(2)</f>
        <v>0.3010299956639812</v>
      </c>
    </row>
    <row r="27" spans="1:11" ht="17.25">
      <c r="A27" s="9">
        <f t="shared" ref="A27:A29" si="6">A26*2</f>
        <v>16</v>
      </c>
      <c r="B27" s="9">
        <f t="shared" ref="B27:B29" si="7">B26*2</f>
        <v>4</v>
      </c>
      <c r="C27" s="9" t="s">
        <v>9</v>
      </c>
      <c r="D27" s="9" t="s">
        <v>16</v>
      </c>
      <c r="F27" s="8" t="s">
        <v>8</v>
      </c>
      <c r="G27" s="3">
        <f>G26^(1/6)</f>
        <v>0.85837421893255705</v>
      </c>
      <c r="H27" s="8" t="s">
        <v>24</v>
      </c>
      <c r="I27">
        <f>I25/I26</f>
        <v>-0.21759143507262677</v>
      </c>
    </row>
    <row r="28" spans="1:11" ht="17.25">
      <c r="A28" s="9">
        <f t="shared" si="6"/>
        <v>32</v>
      </c>
      <c r="B28" s="9">
        <f t="shared" si="7"/>
        <v>8</v>
      </c>
      <c r="C28" s="9" t="s">
        <v>10</v>
      </c>
      <c r="D28" s="9" t="s">
        <v>17</v>
      </c>
      <c r="H28" s="8" t="s">
        <v>25</v>
      </c>
      <c r="I28">
        <f>I27+1</f>
        <v>0.78240856492737321</v>
      </c>
    </row>
    <row r="29" spans="1:11" ht="18" thickBot="1">
      <c r="A29" s="19">
        <f t="shared" si="6"/>
        <v>64</v>
      </c>
      <c r="B29" s="19">
        <f t="shared" si="7"/>
        <v>16</v>
      </c>
      <c r="C29" s="19" t="s">
        <v>11</v>
      </c>
      <c r="D29" s="19" t="s">
        <v>18</v>
      </c>
      <c r="H29" s="8" t="s">
        <v>26</v>
      </c>
      <c r="I29">
        <f>LOG10(25)</f>
        <v>1.3979400086720377</v>
      </c>
    </row>
    <row r="30" spans="1:11">
      <c r="A30" s="4"/>
      <c r="B30" s="4"/>
      <c r="C30" s="4"/>
      <c r="D30" s="4"/>
      <c r="H30" s="8" t="s">
        <v>42</v>
      </c>
      <c r="I30">
        <f>I29/I28</f>
        <v>1.7867135807770727</v>
      </c>
    </row>
    <row r="31" spans="1:11">
      <c r="H31" s="11" t="s">
        <v>43</v>
      </c>
      <c r="I31">
        <f>POWER(10, I30)</f>
        <v>61.194667694489212</v>
      </c>
    </row>
    <row r="32" spans="1:11">
      <c r="H32" s="8" t="s">
        <v>50</v>
      </c>
      <c r="I32">
        <f>I31*A25</f>
        <v>244.77867077795685</v>
      </c>
      <c r="J32">
        <f>I32/25</f>
        <v>9.7911468311182741</v>
      </c>
      <c r="K32" s="8" t="s">
        <v>51</v>
      </c>
    </row>
    <row r="33" spans="1:9">
      <c r="H33" s="11" t="s">
        <v>27</v>
      </c>
      <c r="I33">
        <f>240/I32</f>
        <v>0.98047758506585048</v>
      </c>
    </row>
    <row r="36" spans="1:9" ht="15.75">
      <c r="A36" s="14" t="s">
        <v>48</v>
      </c>
      <c r="B36" s="4"/>
      <c r="C36" s="4"/>
      <c r="D36" s="4"/>
      <c r="E36" s="4"/>
      <c r="F36" s="4"/>
    </row>
    <row r="37" spans="1:9" ht="30.75" thickBot="1">
      <c r="A37" s="15"/>
      <c r="B37" s="16" t="s">
        <v>30</v>
      </c>
      <c r="C37" s="17" t="s">
        <v>33</v>
      </c>
      <c r="D37" s="18" t="s">
        <v>34</v>
      </c>
      <c r="E37" s="18" t="s">
        <v>32</v>
      </c>
      <c r="F37" s="17" t="s">
        <v>31</v>
      </c>
    </row>
    <row r="38" spans="1:9">
      <c r="A38" s="8" t="s">
        <v>28</v>
      </c>
      <c r="B38" s="5">
        <v>42.5</v>
      </c>
      <c r="C38">
        <v>25</v>
      </c>
      <c r="D38" s="5">
        <f>B38*C38</f>
        <v>1062.5</v>
      </c>
      <c r="E38">
        <v>6</v>
      </c>
      <c r="F38" s="6">
        <f>D38*E38</f>
        <v>6375</v>
      </c>
    </row>
    <row r="39" spans="1:9" ht="15.75" thickBot="1">
      <c r="A39" s="17" t="s">
        <v>29</v>
      </c>
      <c r="B39" s="15">
        <v>46.25</v>
      </c>
      <c r="C39" s="15">
        <v>25</v>
      </c>
      <c r="D39" s="15">
        <f>B39*C39</f>
        <v>1156.25</v>
      </c>
      <c r="E39" s="15">
        <v>6</v>
      </c>
      <c r="F39" s="15">
        <f>D39*E39</f>
        <v>6937.5</v>
      </c>
    </row>
    <row r="40" spans="1:9">
      <c r="E40" t="s">
        <v>35</v>
      </c>
      <c r="F40" s="7">
        <f>SUM(F38:F39)</f>
        <v>13312.5</v>
      </c>
    </row>
    <row r="41" spans="1:9" ht="15.75" thickBot="1">
      <c r="E41" s="15"/>
      <c r="F41" s="17" t="s">
        <v>36</v>
      </c>
    </row>
    <row r="42" spans="1:9">
      <c r="E42" t="s">
        <v>37</v>
      </c>
      <c r="F42">
        <v>5000</v>
      </c>
    </row>
    <row r="43" spans="1:9">
      <c r="E43" t="s">
        <v>38</v>
      </c>
      <c r="F43">
        <v>3000</v>
      </c>
    </row>
    <row r="44" spans="1:9">
      <c r="E44" t="s">
        <v>39</v>
      </c>
      <c r="F44">
        <v>3000</v>
      </c>
    </row>
    <row r="45" spans="1:9">
      <c r="E45" t="s">
        <v>40</v>
      </c>
      <c r="F45">
        <v>3000</v>
      </c>
    </row>
    <row r="46" spans="1:9" ht="15.75" thickBot="1">
      <c r="E46" s="15" t="s">
        <v>41</v>
      </c>
      <c r="F46" s="15">
        <v>3000</v>
      </c>
    </row>
    <row r="47" spans="1:9">
      <c r="F47" s="8">
        <f>SUM(F42:F46)</f>
        <v>17000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</dc:creator>
  <cp:lastModifiedBy>Pilar</cp:lastModifiedBy>
  <dcterms:created xsi:type="dcterms:W3CDTF">2015-02-11T11:55:34Z</dcterms:created>
  <dcterms:modified xsi:type="dcterms:W3CDTF">2015-02-19T13:01:13Z</dcterms:modified>
</cp:coreProperties>
</file>