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600" windowHeight="9240" activeTab="1"/>
  </bookViews>
  <sheets>
    <sheet name="Compras" sheetId="1" r:id="rId1"/>
    <sheet name="PRODUCCION" sheetId="2" r:id="rId2"/>
    <sheet name="MERMAS" sheetId="9" r:id="rId3"/>
    <sheet name="PURGAS" sheetId="10" r:id="rId4"/>
  </sheets>
  <calcPr calcId="145621"/>
</workbook>
</file>

<file path=xl/calcChain.xml><?xml version="1.0" encoding="utf-8"?>
<calcChain xmlns="http://schemas.openxmlformats.org/spreadsheetml/2006/main">
  <c r="L91" i="2" l="1"/>
  <c r="J57" i="10" l="1"/>
  <c r="J52" i="10"/>
  <c r="J51" i="10"/>
  <c r="J42" i="10"/>
  <c r="J28" i="10"/>
  <c r="J22" i="10"/>
  <c r="J65" i="10"/>
  <c r="J73" i="10"/>
  <c r="J88" i="10"/>
  <c r="J15" i="10"/>
  <c r="J7" i="10"/>
  <c r="I90" i="10"/>
  <c r="J90" i="10" s="1"/>
  <c r="I88" i="10"/>
  <c r="I85" i="10"/>
  <c r="J85" i="10" s="1"/>
  <c r="I83" i="10"/>
  <c r="J83" i="10" s="1"/>
  <c r="I77" i="10"/>
  <c r="J77" i="10" s="1"/>
  <c r="I73" i="10"/>
  <c r="I70" i="10"/>
  <c r="J70" i="10" s="1"/>
  <c r="I69" i="10"/>
  <c r="J69" i="10" s="1"/>
  <c r="I66" i="10"/>
  <c r="J66" i="10" s="1"/>
  <c r="I65" i="10"/>
  <c r="I61" i="10"/>
  <c r="J61" i="10" s="1"/>
  <c r="I62" i="10"/>
  <c r="J62" i="10" s="1"/>
  <c r="I60" i="10"/>
  <c r="J60" i="10" s="1"/>
  <c r="I57" i="10"/>
  <c r="I56" i="10"/>
  <c r="J56" i="10" s="1"/>
  <c r="I54" i="10"/>
  <c r="J54" i="10" s="1"/>
  <c r="I52" i="10"/>
  <c r="I51" i="10"/>
  <c r="I49" i="10"/>
  <c r="J49" i="10" s="1"/>
  <c r="H48" i="10"/>
  <c r="H49" i="10"/>
  <c r="H47" i="10"/>
  <c r="I44" i="10"/>
  <c r="J44" i="10" s="1"/>
  <c r="I42" i="10"/>
  <c r="I38" i="10"/>
  <c r="J38" i="10" s="1"/>
  <c r="I32" i="10"/>
  <c r="J32" i="10" s="1"/>
  <c r="I31" i="10"/>
  <c r="J31" i="10" s="1"/>
  <c r="I28" i="10"/>
  <c r="I27" i="10"/>
  <c r="J27" i="10" s="1"/>
  <c r="I25" i="10"/>
  <c r="J25" i="10" s="1"/>
  <c r="H26" i="10"/>
  <c r="H27" i="10"/>
  <c r="H28" i="10"/>
  <c r="H29" i="10"/>
  <c r="H25" i="10"/>
  <c r="I7" i="10"/>
  <c r="I23" i="10"/>
  <c r="J23" i="10" s="1"/>
  <c r="I22" i="10"/>
  <c r="I18" i="10"/>
  <c r="J18" i="10" s="1"/>
  <c r="I17" i="10"/>
  <c r="J17" i="10" s="1"/>
  <c r="I15" i="10"/>
  <c r="I10" i="10"/>
  <c r="J10" i="10" s="1"/>
  <c r="I9" i="10"/>
  <c r="J9" i="10" s="1"/>
  <c r="I6" i="10"/>
  <c r="J6" i="10" s="1"/>
  <c r="I5" i="10"/>
  <c r="J5" i="10" s="1"/>
  <c r="H86" i="10"/>
  <c r="H78" i="10"/>
  <c r="H79" i="10"/>
  <c r="H80" i="10"/>
  <c r="H81" i="10"/>
  <c r="H74" i="10"/>
  <c r="H75" i="10"/>
  <c r="H69" i="10"/>
  <c r="H70" i="10"/>
  <c r="H71" i="10"/>
  <c r="H90" i="10"/>
  <c r="H88" i="10"/>
  <c r="H85" i="10"/>
  <c r="H83" i="10"/>
  <c r="H77" i="10"/>
  <c r="H73" i="10"/>
  <c r="H68" i="10"/>
  <c r="H65" i="10"/>
  <c r="H66" i="10"/>
  <c r="H61" i="10"/>
  <c r="H62" i="10"/>
  <c r="H55" i="10"/>
  <c r="H56" i="10"/>
  <c r="H57" i="10"/>
  <c r="H58" i="10"/>
  <c r="H52" i="10"/>
  <c r="H64" i="10"/>
  <c r="H60" i="10"/>
  <c r="H54" i="10"/>
  <c r="H51" i="10"/>
  <c r="H45" i="10"/>
  <c r="H44" i="10"/>
  <c r="H41" i="10"/>
  <c r="H42" i="10"/>
  <c r="H40" i="10"/>
  <c r="H35" i="10"/>
  <c r="H36" i="10"/>
  <c r="H37" i="10"/>
  <c r="H38" i="10"/>
  <c r="H34" i="10"/>
  <c r="H32" i="10"/>
  <c r="H31" i="10"/>
  <c r="H23" i="10"/>
  <c r="H22" i="10"/>
  <c r="H18" i="10"/>
  <c r="H19" i="10"/>
  <c r="H20" i="10"/>
  <c r="H17" i="10"/>
  <c r="H14" i="10"/>
  <c r="H15" i="10"/>
  <c r="H13" i="10"/>
  <c r="H10" i="10"/>
  <c r="H11" i="10"/>
  <c r="H9" i="10"/>
  <c r="H4" i="10"/>
  <c r="H5" i="10"/>
  <c r="H6" i="10"/>
  <c r="H7" i="10"/>
  <c r="H3" i="10"/>
  <c r="K52" i="10" l="1"/>
  <c r="G68" i="10"/>
  <c r="K68" i="10" s="1"/>
  <c r="G71" i="10"/>
  <c r="K71" i="10" s="1"/>
  <c r="G35" i="10"/>
  <c r="K35" i="10" s="1"/>
  <c r="G38" i="10"/>
  <c r="K38" i="10" s="1"/>
  <c r="G52" i="10"/>
  <c r="G56" i="10"/>
  <c r="K56" i="10" s="1"/>
  <c r="G67" i="10"/>
  <c r="K67" i="10" s="1"/>
  <c r="G53" i="10"/>
  <c r="K53" i="10" s="1"/>
  <c r="G50" i="10"/>
  <c r="K50" i="10" s="1"/>
  <c r="G33" i="10"/>
  <c r="K33" i="10" s="1"/>
  <c r="G21" i="10"/>
  <c r="K21" i="10" s="1"/>
  <c r="G19" i="10"/>
  <c r="K19" i="10" s="1"/>
  <c r="G20" i="10"/>
  <c r="K20" i="10" s="1"/>
  <c r="G3" i="10"/>
  <c r="K3" i="10" s="1"/>
  <c r="G2" i="10"/>
  <c r="K2" i="10" s="1"/>
  <c r="F89" i="10"/>
  <c r="G90" i="10" s="1"/>
  <c r="K90" i="10" s="1"/>
  <c r="F87" i="10"/>
  <c r="G87" i="10" s="1"/>
  <c r="K87" i="10" s="1"/>
  <c r="F84" i="10"/>
  <c r="G85" i="10" s="1"/>
  <c r="K85" i="10" s="1"/>
  <c r="F82" i="10"/>
  <c r="G82" i="10" s="1"/>
  <c r="K82" i="10" s="1"/>
  <c r="F76" i="10"/>
  <c r="G78" i="10" s="1"/>
  <c r="K78" i="10" s="1"/>
  <c r="F72" i="10"/>
  <c r="G73" i="10" s="1"/>
  <c r="K73" i="10" s="1"/>
  <c r="F67" i="10"/>
  <c r="G69" i="10" s="1"/>
  <c r="K69" i="10" s="1"/>
  <c r="F63" i="10"/>
  <c r="G65" i="10" s="1"/>
  <c r="K65" i="10" s="1"/>
  <c r="F59" i="10"/>
  <c r="G62" i="10" s="1"/>
  <c r="K62" i="10" s="1"/>
  <c r="F53" i="10"/>
  <c r="G57" i="10" s="1"/>
  <c r="K57" i="10" s="1"/>
  <c r="F50" i="10"/>
  <c r="G51" i="10" s="1"/>
  <c r="K51" i="10" s="1"/>
  <c r="F46" i="10"/>
  <c r="G49" i="10" s="1"/>
  <c r="K49" i="10" s="1"/>
  <c r="F43" i="10"/>
  <c r="G43" i="10" s="1"/>
  <c r="K43" i="10" s="1"/>
  <c r="F39" i="10"/>
  <c r="G41" i="10" s="1"/>
  <c r="K41" i="10" s="1"/>
  <c r="F33" i="10"/>
  <c r="G36" i="10" s="1"/>
  <c r="K36" i="10" s="1"/>
  <c r="F30" i="10"/>
  <c r="G32" i="10" s="1"/>
  <c r="K32" i="10" s="1"/>
  <c r="F24" i="10"/>
  <c r="G28" i="10" s="1"/>
  <c r="K28" i="10" s="1"/>
  <c r="F21" i="10"/>
  <c r="G22" i="10" s="1"/>
  <c r="K22" i="10" s="1"/>
  <c r="F16" i="10"/>
  <c r="G17" i="10" s="1"/>
  <c r="K17" i="10" s="1"/>
  <c r="F12" i="10"/>
  <c r="G12" i="10" s="1"/>
  <c r="K12" i="10" s="1"/>
  <c r="F8" i="10"/>
  <c r="G8" i="10" s="1"/>
  <c r="K8" i="10" s="1"/>
  <c r="F2" i="10"/>
  <c r="G6" i="10" s="1"/>
  <c r="K6" i="10" s="1"/>
  <c r="L4" i="9"/>
  <c r="L8" i="9"/>
  <c r="L12" i="9"/>
  <c r="L16" i="9"/>
  <c r="L20" i="9"/>
  <c r="L24" i="9"/>
  <c r="L28" i="9"/>
  <c r="L32" i="9"/>
  <c r="L36" i="9"/>
  <c r="L40" i="9"/>
  <c r="L44" i="9"/>
  <c r="L48" i="9"/>
  <c r="L52" i="9"/>
  <c r="L56" i="9"/>
  <c r="L60" i="9"/>
  <c r="L64" i="9"/>
  <c r="L68" i="9"/>
  <c r="L72" i="9"/>
  <c r="L76" i="9"/>
  <c r="L80" i="9"/>
  <c r="L84" i="9"/>
  <c r="L88" i="9"/>
  <c r="K35" i="9"/>
  <c r="K43" i="9"/>
  <c r="K51" i="9"/>
  <c r="K59" i="9"/>
  <c r="K67" i="9"/>
  <c r="K75" i="9"/>
  <c r="K83" i="9"/>
  <c r="K2" i="9"/>
  <c r="J6" i="9"/>
  <c r="K6" i="9" s="1"/>
  <c r="J10" i="9"/>
  <c r="K10" i="9" s="1"/>
  <c r="J14" i="9"/>
  <c r="K14" i="9" s="1"/>
  <c r="J18" i="9"/>
  <c r="K18" i="9" s="1"/>
  <c r="J22" i="9"/>
  <c r="K22" i="9" s="1"/>
  <c r="J26" i="9"/>
  <c r="K26" i="9" s="1"/>
  <c r="J30" i="9"/>
  <c r="K30" i="9" s="1"/>
  <c r="J34" i="9"/>
  <c r="K34" i="9" s="1"/>
  <c r="J38" i="9"/>
  <c r="K38" i="9" s="1"/>
  <c r="J42" i="9"/>
  <c r="K42" i="9" s="1"/>
  <c r="J46" i="9"/>
  <c r="K46" i="9" s="1"/>
  <c r="J50" i="9"/>
  <c r="K50" i="9" s="1"/>
  <c r="J54" i="9"/>
  <c r="K54" i="9" s="1"/>
  <c r="J58" i="9"/>
  <c r="K58" i="9" s="1"/>
  <c r="J62" i="9"/>
  <c r="K62" i="9" s="1"/>
  <c r="J66" i="9"/>
  <c r="K66" i="9" s="1"/>
  <c r="J70" i="9"/>
  <c r="K70" i="9" s="1"/>
  <c r="J74" i="9"/>
  <c r="K74" i="9" s="1"/>
  <c r="J78" i="9"/>
  <c r="K78" i="9" s="1"/>
  <c r="J82" i="9"/>
  <c r="K82" i="9" s="1"/>
  <c r="J86" i="9"/>
  <c r="K86" i="9" s="1"/>
  <c r="J90" i="9"/>
  <c r="K90" i="9" s="1"/>
  <c r="I3" i="9"/>
  <c r="J3" i="9" s="1"/>
  <c r="K3" i="9" s="1"/>
  <c r="I4" i="9"/>
  <c r="J4" i="9" s="1"/>
  <c r="K4" i="9" s="1"/>
  <c r="I5" i="9"/>
  <c r="I6" i="9"/>
  <c r="L6" i="9" s="1"/>
  <c r="I7" i="9"/>
  <c r="J7" i="9" s="1"/>
  <c r="K7" i="9" s="1"/>
  <c r="I8" i="9"/>
  <c r="J8" i="9" s="1"/>
  <c r="K8" i="9" s="1"/>
  <c r="I9" i="9"/>
  <c r="I10" i="9"/>
  <c r="L10" i="9" s="1"/>
  <c r="I11" i="9"/>
  <c r="J11" i="9" s="1"/>
  <c r="K11" i="9" s="1"/>
  <c r="I12" i="9"/>
  <c r="J12" i="9" s="1"/>
  <c r="K12" i="9" s="1"/>
  <c r="I13" i="9"/>
  <c r="I14" i="9"/>
  <c r="L14" i="9" s="1"/>
  <c r="I15" i="9"/>
  <c r="J15" i="9" s="1"/>
  <c r="K15" i="9" s="1"/>
  <c r="I16" i="9"/>
  <c r="J16" i="9" s="1"/>
  <c r="K16" i="9" s="1"/>
  <c r="I17" i="9"/>
  <c r="I18" i="9"/>
  <c r="L18" i="9" s="1"/>
  <c r="I19" i="9"/>
  <c r="J19" i="9" s="1"/>
  <c r="K19" i="9" s="1"/>
  <c r="I20" i="9"/>
  <c r="J20" i="9" s="1"/>
  <c r="K20" i="9" s="1"/>
  <c r="I21" i="9"/>
  <c r="I22" i="9"/>
  <c r="L22" i="9" s="1"/>
  <c r="I23" i="9"/>
  <c r="J23" i="9" s="1"/>
  <c r="K23" i="9" s="1"/>
  <c r="I24" i="9"/>
  <c r="J24" i="9" s="1"/>
  <c r="K24" i="9" s="1"/>
  <c r="I25" i="9"/>
  <c r="I26" i="9"/>
  <c r="L26" i="9" s="1"/>
  <c r="I27" i="9"/>
  <c r="J27" i="9" s="1"/>
  <c r="K27" i="9" s="1"/>
  <c r="I28" i="9"/>
  <c r="J28" i="9" s="1"/>
  <c r="K28" i="9" s="1"/>
  <c r="I29" i="9"/>
  <c r="I30" i="9"/>
  <c r="L30" i="9" s="1"/>
  <c r="I31" i="9"/>
  <c r="J31" i="9" s="1"/>
  <c r="K31" i="9" s="1"/>
  <c r="I32" i="9"/>
  <c r="J32" i="9" s="1"/>
  <c r="K32" i="9" s="1"/>
  <c r="I33" i="9"/>
  <c r="I34" i="9"/>
  <c r="L34" i="9" s="1"/>
  <c r="I35" i="9"/>
  <c r="J35" i="9" s="1"/>
  <c r="I36" i="9"/>
  <c r="J36" i="9" s="1"/>
  <c r="K36" i="9" s="1"/>
  <c r="I37" i="9"/>
  <c r="I38" i="9"/>
  <c r="L38" i="9" s="1"/>
  <c r="I39" i="9"/>
  <c r="J39" i="9" s="1"/>
  <c r="K39" i="9" s="1"/>
  <c r="I40" i="9"/>
  <c r="J40" i="9" s="1"/>
  <c r="K40" i="9" s="1"/>
  <c r="I41" i="9"/>
  <c r="I42" i="9"/>
  <c r="L42" i="9" s="1"/>
  <c r="I43" i="9"/>
  <c r="J43" i="9" s="1"/>
  <c r="I44" i="9"/>
  <c r="J44" i="9" s="1"/>
  <c r="K44" i="9" s="1"/>
  <c r="I45" i="9"/>
  <c r="I46" i="9"/>
  <c r="L46" i="9" s="1"/>
  <c r="I47" i="9"/>
  <c r="J47" i="9" s="1"/>
  <c r="K47" i="9" s="1"/>
  <c r="I48" i="9"/>
  <c r="J48" i="9" s="1"/>
  <c r="K48" i="9" s="1"/>
  <c r="I49" i="9"/>
  <c r="I50" i="9"/>
  <c r="L50" i="9" s="1"/>
  <c r="I51" i="9"/>
  <c r="J51" i="9" s="1"/>
  <c r="I52" i="9"/>
  <c r="J52" i="9" s="1"/>
  <c r="K52" i="9" s="1"/>
  <c r="I53" i="9"/>
  <c r="I54" i="9"/>
  <c r="L54" i="9" s="1"/>
  <c r="I55" i="9"/>
  <c r="J55" i="9" s="1"/>
  <c r="K55" i="9" s="1"/>
  <c r="I56" i="9"/>
  <c r="J56" i="9" s="1"/>
  <c r="K56" i="9" s="1"/>
  <c r="I57" i="9"/>
  <c r="I58" i="9"/>
  <c r="L58" i="9" s="1"/>
  <c r="I59" i="9"/>
  <c r="J59" i="9" s="1"/>
  <c r="I60" i="9"/>
  <c r="J60" i="9" s="1"/>
  <c r="K60" i="9" s="1"/>
  <c r="I61" i="9"/>
  <c r="I62" i="9"/>
  <c r="L62" i="9" s="1"/>
  <c r="I63" i="9"/>
  <c r="J63" i="9" s="1"/>
  <c r="K63" i="9" s="1"/>
  <c r="I64" i="9"/>
  <c r="J64" i="9" s="1"/>
  <c r="K64" i="9" s="1"/>
  <c r="I65" i="9"/>
  <c r="I66" i="9"/>
  <c r="L66" i="9" s="1"/>
  <c r="I67" i="9"/>
  <c r="J67" i="9" s="1"/>
  <c r="I68" i="9"/>
  <c r="J68" i="9" s="1"/>
  <c r="K68" i="9" s="1"/>
  <c r="I69" i="9"/>
  <c r="I70" i="9"/>
  <c r="L70" i="9" s="1"/>
  <c r="I71" i="9"/>
  <c r="J71" i="9" s="1"/>
  <c r="K71" i="9" s="1"/>
  <c r="I72" i="9"/>
  <c r="J72" i="9" s="1"/>
  <c r="K72" i="9" s="1"/>
  <c r="I73" i="9"/>
  <c r="I74" i="9"/>
  <c r="L74" i="9" s="1"/>
  <c r="I75" i="9"/>
  <c r="J75" i="9" s="1"/>
  <c r="I76" i="9"/>
  <c r="J76" i="9" s="1"/>
  <c r="K76" i="9" s="1"/>
  <c r="I77" i="9"/>
  <c r="I78" i="9"/>
  <c r="L78" i="9" s="1"/>
  <c r="I79" i="9"/>
  <c r="J79" i="9" s="1"/>
  <c r="K79" i="9" s="1"/>
  <c r="I80" i="9"/>
  <c r="J80" i="9" s="1"/>
  <c r="K80" i="9" s="1"/>
  <c r="I81" i="9"/>
  <c r="I82" i="9"/>
  <c r="L82" i="9" s="1"/>
  <c r="I83" i="9"/>
  <c r="J83" i="9" s="1"/>
  <c r="I84" i="9"/>
  <c r="J84" i="9" s="1"/>
  <c r="K84" i="9" s="1"/>
  <c r="I85" i="9"/>
  <c r="I86" i="9"/>
  <c r="L86" i="9" s="1"/>
  <c r="I87" i="9"/>
  <c r="J87" i="9" s="1"/>
  <c r="K87" i="9" s="1"/>
  <c r="I88" i="9"/>
  <c r="J88" i="9" s="1"/>
  <c r="K88" i="9" s="1"/>
  <c r="I89" i="9"/>
  <c r="I90" i="9"/>
  <c r="L90" i="9" s="1"/>
  <c r="I2" i="9"/>
  <c r="J2" i="9" s="1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2" i="2"/>
  <c r="J91" i="2" s="1"/>
  <c r="L89" i="9" l="1"/>
  <c r="J89" i="9"/>
  <c r="K89" i="9" s="1"/>
  <c r="L85" i="9"/>
  <c r="J85" i="9"/>
  <c r="K85" i="9" s="1"/>
  <c r="L81" i="9"/>
  <c r="J81" i="9"/>
  <c r="K81" i="9" s="1"/>
  <c r="L77" i="9"/>
  <c r="J77" i="9"/>
  <c r="K77" i="9" s="1"/>
  <c r="L73" i="9"/>
  <c r="J73" i="9"/>
  <c r="K73" i="9" s="1"/>
  <c r="L69" i="9"/>
  <c r="J69" i="9"/>
  <c r="K69" i="9" s="1"/>
  <c r="L65" i="9"/>
  <c r="J65" i="9"/>
  <c r="K65" i="9" s="1"/>
  <c r="L61" i="9"/>
  <c r="J61" i="9"/>
  <c r="K61" i="9" s="1"/>
  <c r="L57" i="9"/>
  <c r="J57" i="9"/>
  <c r="K57" i="9" s="1"/>
  <c r="L53" i="9"/>
  <c r="J53" i="9"/>
  <c r="K53" i="9" s="1"/>
  <c r="L49" i="9"/>
  <c r="J49" i="9"/>
  <c r="K49" i="9" s="1"/>
  <c r="L45" i="9"/>
  <c r="J45" i="9"/>
  <c r="K45" i="9" s="1"/>
  <c r="L41" i="9"/>
  <c r="J41" i="9"/>
  <c r="K41" i="9" s="1"/>
  <c r="L37" i="9"/>
  <c r="J37" i="9"/>
  <c r="K37" i="9" s="1"/>
  <c r="L33" i="9"/>
  <c r="J33" i="9"/>
  <c r="K33" i="9" s="1"/>
  <c r="L29" i="9"/>
  <c r="J29" i="9"/>
  <c r="K29" i="9" s="1"/>
  <c r="L25" i="9"/>
  <c r="J25" i="9"/>
  <c r="K25" i="9" s="1"/>
  <c r="L21" i="9"/>
  <c r="J21" i="9"/>
  <c r="K21" i="9" s="1"/>
  <c r="L17" i="9"/>
  <c r="J17" i="9"/>
  <c r="K17" i="9" s="1"/>
  <c r="L13" i="9"/>
  <c r="J13" i="9"/>
  <c r="K13" i="9" s="1"/>
  <c r="L9" i="9"/>
  <c r="J9" i="9"/>
  <c r="K9" i="9" s="1"/>
  <c r="L5" i="9"/>
  <c r="J5" i="9"/>
  <c r="K5" i="9" s="1"/>
  <c r="Q91" i="2"/>
  <c r="L2" i="9"/>
  <c r="L87" i="9"/>
  <c r="L83" i="9"/>
  <c r="L79" i="9"/>
  <c r="L75" i="9"/>
  <c r="L71" i="9"/>
  <c r="L67" i="9"/>
  <c r="L63" i="9"/>
  <c r="L59" i="9"/>
  <c r="L55" i="9"/>
  <c r="L51" i="9"/>
  <c r="L47" i="9"/>
  <c r="L43" i="9"/>
  <c r="L39" i="9"/>
  <c r="L35" i="9"/>
  <c r="L31" i="9"/>
  <c r="L27" i="9"/>
  <c r="L23" i="9"/>
  <c r="L19" i="9"/>
  <c r="L15" i="9"/>
  <c r="L11" i="9"/>
  <c r="L7" i="9"/>
  <c r="L3" i="9"/>
  <c r="G7" i="10"/>
  <c r="K7" i="10" s="1"/>
  <c r="G15" i="10"/>
  <c r="K15" i="10" s="1"/>
  <c r="G23" i="10"/>
  <c r="K23" i="10" s="1"/>
  <c r="G39" i="10"/>
  <c r="K39" i="10" s="1"/>
  <c r="G63" i="10"/>
  <c r="K63" i="10" s="1"/>
  <c r="G55" i="10"/>
  <c r="K55" i="10" s="1"/>
  <c r="G48" i="10"/>
  <c r="K48" i="10" s="1"/>
  <c r="G34" i="10"/>
  <c r="K34" i="10" s="1"/>
  <c r="G75" i="10"/>
  <c r="K75" i="10" s="1"/>
  <c r="G5" i="10"/>
  <c r="K5" i="10" s="1"/>
  <c r="G46" i="10"/>
  <c r="K46" i="10" s="1"/>
  <c r="G54" i="10"/>
  <c r="K54" i="10" s="1"/>
  <c r="G31" i="10"/>
  <c r="K31" i="10" s="1"/>
  <c r="G40" i="10"/>
  <c r="K40" i="10" s="1"/>
  <c r="G88" i="10"/>
  <c r="K88" i="10" s="1"/>
  <c r="G4" i="10"/>
  <c r="K4" i="10" s="1"/>
  <c r="G30" i="10"/>
  <c r="K30" i="10" s="1"/>
  <c r="G58" i="10"/>
  <c r="K58" i="10" s="1"/>
  <c r="G64" i="10"/>
  <c r="K64" i="10" s="1"/>
  <c r="G11" i="10"/>
  <c r="K11" i="10" s="1"/>
  <c r="G27" i="10"/>
  <c r="K27" i="10" s="1"/>
  <c r="G77" i="10"/>
  <c r="K77" i="10" s="1"/>
  <c r="G14" i="10"/>
  <c r="K14" i="10" s="1"/>
  <c r="G60" i="10"/>
  <c r="K60" i="10" s="1"/>
  <c r="G47" i="10"/>
  <c r="K47" i="10" s="1"/>
  <c r="G45" i="10"/>
  <c r="K45" i="10" s="1"/>
  <c r="G83" i="10"/>
  <c r="K83" i="10" s="1"/>
  <c r="G9" i="10"/>
  <c r="K9" i="10" s="1"/>
  <c r="G13" i="10"/>
  <c r="K13" i="10" s="1"/>
  <c r="G18" i="10"/>
  <c r="K18" i="10" s="1"/>
  <c r="G66" i="10"/>
  <c r="K66" i="10" s="1"/>
  <c r="G29" i="10"/>
  <c r="K29" i="10" s="1"/>
  <c r="G25" i="10"/>
  <c r="K25" i="10" s="1"/>
  <c r="G37" i="10"/>
  <c r="K37" i="10" s="1"/>
  <c r="G42" i="10"/>
  <c r="K42" i="10" s="1"/>
  <c r="G44" i="10"/>
  <c r="K44" i="10" s="1"/>
  <c r="G84" i="10"/>
  <c r="K84" i="10" s="1"/>
  <c r="G70" i="10"/>
  <c r="K70" i="10" s="1"/>
  <c r="G74" i="10"/>
  <c r="K74" i="10" s="1"/>
  <c r="G79" i="10"/>
  <c r="K79" i="10" s="1"/>
  <c r="G86" i="10"/>
  <c r="K86" i="10" s="1"/>
  <c r="G61" i="10"/>
  <c r="K61" i="10" s="1"/>
  <c r="G76" i="10"/>
  <c r="K76" i="10" s="1"/>
  <c r="G89" i="10"/>
  <c r="K89" i="10" s="1"/>
  <c r="G81" i="10"/>
  <c r="K81" i="10" s="1"/>
  <c r="G10" i="10"/>
  <c r="K10" i="10" s="1"/>
  <c r="G26" i="10"/>
  <c r="K26" i="10" s="1"/>
  <c r="G80" i="10"/>
  <c r="K80" i="10" s="1"/>
  <c r="G16" i="10"/>
  <c r="K16" i="10" s="1"/>
  <c r="G24" i="10"/>
  <c r="K24" i="10" s="1"/>
  <c r="G59" i="10"/>
  <c r="K59" i="10" s="1"/>
  <c r="G72" i="10"/>
  <c r="K72" i="10" s="1"/>
  <c r="G3" i="2"/>
  <c r="N3" i="2" s="1"/>
  <c r="G4" i="2"/>
  <c r="N4" i="2" s="1"/>
  <c r="G5" i="2"/>
  <c r="N5" i="2" s="1"/>
  <c r="G6" i="2"/>
  <c r="N6" i="2" s="1"/>
  <c r="G7" i="2"/>
  <c r="N7" i="2" s="1"/>
  <c r="G8" i="2"/>
  <c r="N8" i="2" s="1"/>
  <c r="G9" i="2"/>
  <c r="N9" i="2" s="1"/>
  <c r="G10" i="2"/>
  <c r="N10" i="2" s="1"/>
  <c r="G11" i="2"/>
  <c r="N11" i="2" s="1"/>
  <c r="G12" i="2"/>
  <c r="N12" i="2" s="1"/>
  <c r="G13" i="2"/>
  <c r="N13" i="2" s="1"/>
  <c r="G14" i="2"/>
  <c r="N14" i="2" s="1"/>
  <c r="G15" i="2"/>
  <c r="N15" i="2" s="1"/>
  <c r="G16" i="2"/>
  <c r="N16" i="2" s="1"/>
  <c r="G17" i="2"/>
  <c r="N17" i="2" s="1"/>
  <c r="G18" i="2"/>
  <c r="N18" i="2" s="1"/>
  <c r="G19" i="2"/>
  <c r="N19" i="2" s="1"/>
  <c r="G20" i="2"/>
  <c r="N20" i="2" s="1"/>
  <c r="G21" i="2"/>
  <c r="N21" i="2" s="1"/>
  <c r="G22" i="2"/>
  <c r="N22" i="2" s="1"/>
  <c r="G23" i="2"/>
  <c r="N23" i="2" s="1"/>
  <c r="G24" i="2"/>
  <c r="N24" i="2" s="1"/>
  <c r="G25" i="2"/>
  <c r="N25" i="2" s="1"/>
  <c r="G26" i="2"/>
  <c r="N26" i="2" s="1"/>
  <c r="G27" i="2"/>
  <c r="N27" i="2" s="1"/>
  <c r="G28" i="2"/>
  <c r="N28" i="2" s="1"/>
  <c r="G29" i="2"/>
  <c r="N29" i="2" s="1"/>
  <c r="G30" i="2"/>
  <c r="N30" i="2" s="1"/>
  <c r="G31" i="2"/>
  <c r="N31" i="2" s="1"/>
  <c r="G32" i="2"/>
  <c r="N32" i="2" s="1"/>
  <c r="G33" i="2"/>
  <c r="N33" i="2" s="1"/>
  <c r="G34" i="2"/>
  <c r="N34" i="2" s="1"/>
  <c r="G35" i="2"/>
  <c r="N35" i="2" s="1"/>
  <c r="G36" i="2"/>
  <c r="N36" i="2" s="1"/>
  <c r="G37" i="2"/>
  <c r="N37" i="2" s="1"/>
  <c r="G38" i="2"/>
  <c r="N38" i="2" s="1"/>
  <c r="G39" i="2"/>
  <c r="N39" i="2" s="1"/>
  <c r="G40" i="2"/>
  <c r="N40" i="2" s="1"/>
  <c r="G41" i="2"/>
  <c r="N41" i="2" s="1"/>
  <c r="G42" i="2"/>
  <c r="N42" i="2" s="1"/>
  <c r="G43" i="2"/>
  <c r="N43" i="2" s="1"/>
  <c r="G44" i="2"/>
  <c r="N44" i="2" s="1"/>
  <c r="G45" i="2"/>
  <c r="N45" i="2" s="1"/>
  <c r="G46" i="2"/>
  <c r="N46" i="2" s="1"/>
  <c r="G47" i="2"/>
  <c r="N47" i="2" s="1"/>
  <c r="G48" i="2"/>
  <c r="N48" i="2" s="1"/>
  <c r="G49" i="2"/>
  <c r="N49" i="2" s="1"/>
  <c r="G50" i="2"/>
  <c r="N50" i="2" s="1"/>
  <c r="G51" i="2"/>
  <c r="N51" i="2" s="1"/>
  <c r="G52" i="2"/>
  <c r="N52" i="2" s="1"/>
  <c r="G53" i="2"/>
  <c r="N53" i="2" s="1"/>
  <c r="G54" i="2"/>
  <c r="N54" i="2" s="1"/>
  <c r="G55" i="2"/>
  <c r="N55" i="2" s="1"/>
  <c r="G56" i="2"/>
  <c r="N56" i="2" s="1"/>
  <c r="G57" i="2"/>
  <c r="N57" i="2" s="1"/>
  <c r="G58" i="2"/>
  <c r="N58" i="2" s="1"/>
  <c r="G59" i="2"/>
  <c r="N59" i="2" s="1"/>
  <c r="G60" i="2"/>
  <c r="N60" i="2" s="1"/>
  <c r="G61" i="2"/>
  <c r="N61" i="2" s="1"/>
  <c r="G62" i="2"/>
  <c r="N62" i="2" s="1"/>
  <c r="G63" i="2"/>
  <c r="N63" i="2" s="1"/>
  <c r="G64" i="2"/>
  <c r="N64" i="2" s="1"/>
  <c r="G65" i="2"/>
  <c r="N65" i="2" s="1"/>
  <c r="G66" i="2"/>
  <c r="N66" i="2" s="1"/>
  <c r="G67" i="2"/>
  <c r="N67" i="2" s="1"/>
  <c r="G68" i="2"/>
  <c r="N68" i="2" s="1"/>
  <c r="G69" i="2"/>
  <c r="N69" i="2" s="1"/>
  <c r="G70" i="2"/>
  <c r="N70" i="2" s="1"/>
  <c r="G71" i="2"/>
  <c r="N71" i="2" s="1"/>
  <c r="G72" i="2"/>
  <c r="N72" i="2" s="1"/>
  <c r="G73" i="2"/>
  <c r="N73" i="2" s="1"/>
  <c r="G74" i="2"/>
  <c r="N74" i="2" s="1"/>
  <c r="G75" i="2"/>
  <c r="N75" i="2" s="1"/>
  <c r="G76" i="2"/>
  <c r="N76" i="2" s="1"/>
  <c r="G77" i="2"/>
  <c r="N77" i="2" s="1"/>
  <c r="G78" i="2"/>
  <c r="N78" i="2" s="1"/>
  <c r="G79" i="2"/>
  <c r="N79" i="2" s="1"/>
  <c r="G80" i="2"/>
  <c r="N80" i="2" s="1"/>
  <c r="G81" i="2"/>
  <c r="N81" i="2" s="1"/>
  <c r="G82" i="2"/>
  <c r="N82" i="2" s="1"/>
  <c r="G83" i="2"/>
  <c r="N83" i="2" s="1"/>
  <c r="G84" i="2"/>
  <c r="N84" i="2" s="1"/>
  <c r="G85" i="2"/>
  <c r="N85" i="2" s="1"/>
  <c r="G86" i="2"/>
  <c r="N86" i="2" s="1"/>
  <c r="G87" i="2"/>
  <c r="N87" i="2" s="1"/>
  <c r="G88" i="2"/>
  <c r="N88" i="2" s="1"/>
  <c r="G89" i="2"/>
  <c r="N89" i="2" s="1"/>
  <c r="G90" i="2"/>
  <c r="N90" i="2" s="1"/>
  <c r="G2" i="2"/>
  <c r="G91" i="2" l="1"/>
  <c r="N2" i="2"/>
  <c r="N91" i="2" s="1"/>
  <c r="B6" i="1"/>
  <c r="B12" i="1" s="1"/>
  <c r="D5" i="1"/>
  <c r="D4" i="1"/>
  <c r="D3" i="1"/>
  <c r="C12" i="1" l="1"/>
  <c r="D6" i="1"/>
  <c r="B8" i="1" s="1"/>
  <c r="A16" i="1" l="1"/>
  <c r="M4" i="2" l="1"/>
  <c r="M6" i="2"/>
  <c r="M8" i="2"/>
  <c r="M10" i="2"/>
  <c r="M12" i="2"/>
  <c r="M14" i="2"/>
  <c r="M16" i="2"/>
  <c r="M18" i="2"/>
  <c r="M20" i="2"/>
  <c r="M22" i="2"/>
  <c r="M24" i="2"/>
  <c r="M26" i="2"/>
  <c r="M28" i="2"/>
  <c r="M30" i="2"/>
  <c r="M32" i="2"/>
  <c r="M34" i="2"/>
  <c r="M36" i="2"/>
  <c r="M38" i="2"/>
  <c r="M40" i="2"/>
  <c r="M42" i="2"/>
  <c r="M44" i="2"/>
  <c r="M46" i="2"/>
  <c r="M48" i="2"/>
  <c r="M50" i="2"/>
  <c r="M52" i="2"/>
  <c r="M54" i="2"/>
  <c r="M56" i="2"/>
  <c r="M58" i="2"/>
  <c r="M60" i="2"/>
  <c r="M62" i="2"/>
  <c r="M64" i="2"/>
  <c r="M66" i="2"/>
  <c r="M68" i="2"/>
  <c r="M70" i="2"/>
  <c r="M72" i="2"/>
  <c r="M74" i="2"/>
  <c r="M76" i="2"/>
  <c r="M78" i="2"/>
  <c r="M80" i="2"/>
  <c r="M82" i="2"/>
  <c r="M84" i="2"/>
  <c r="M86" i="2"/>
  <c r="M88" i="2"/>
  <c r="M90" i="2"/>
  <c r="M3" i="2"/>
  <c r="M5" i="2"/>
  <c r="M7" i="2"/>
  <c r="M9" i="2"/>
  <c r="M11" i="2"/>
  <c r="M13" i="2"/>
  <c r="M15" i="2"/>
  <c r="M17" i="2"/>
  <c r="M19" i="2"/>
  <c r="M21" i="2"/>
  <c r="M23" i="2"/>
  <c r="M25" i="2"/>
  <c r="M27" i="2"/>
  <c r="M29" i="2"/>
  <c r="M31" i="2"/>
  <c r="M33" i="2"/>
  <c r="M35" i="2"/>
  <c r="M37" i="2"/>
  <c r="M39" i="2"/>
  <c r="M41" i="2"/>
  <c r="M43" i="2"/>
  <c r="M45" i="2"/>
  <c r="M47" i="2"/>
  <c r="M49" i="2"/>
  <c r="M51" i="2"/>
  <c r="M53" i="2"/>
  <c r="M55" i="2"/>
  <c r="M57" i="2"/>
  <c r="M59" i="2"/>
  <c r="M61" i="2"/>
  <c r="M63" i="2"/>
  <c r="M65" i="2"/>
  <c r="M67" i="2"/>
  <c r="M69" i="2"/>
  <c r="M71" i="2"/>
  <c r="M73" i="2"/>
  <c r="M75" i="2"/>
  <c r="M77" i="2"/>
  <c r="M79" i="2"/>
  <c r="M81" i="2"/>
  <c r="M83" i="2"/>
  <c r="M85" i="2"/>
  <c r="M87" i="2"/>
  <c r="M89" i="2"/>
  <c r="M2" i="2"/>
  <c r="K86" i="2"/>
  <c r="K78" i="2"/>
  <c r="K70" i="2"/>
  <c r="K62" i="2"/>
  <c r="K54" i="2"/>
  <c r="K46" i="2"/>
  <c r="K38" i="2"/>
  <c r="K30" i="2"/>
  <c r="K22" i="2"/>
  <c r="K14" i="2"/>
  <c r="K6" i="2"/>
  <c r="R85" i="2"/>
  <c r="R77" i="2"/>
  <c r="R69" i="2"/>
  <c r="R61" i="2"/>
  <c r="R53" i="2"/>
  <c r="R45" i="2"/>
  <c r="R37" i="2"/>
  <c r="R29" i="2"/>
  <c r="R21" i="2"/>
  <c r="R13" i="2"/>
  <c r="R5" i="2"/>
  <c r="K87" i="2"/>
  <c r="K79" i="2"/>
  <c r="K71" i="2"/>
  <c r="K63" i="2"/>
  <c r="K55" i="2"/>
  <c r="K47" i="2"/>
  <c r="K39" i="2"/>
  <c r="K31" i="2"/>
  <c r="K23" i="2"/>
  <c r="K15" i="2"/>
  <c r="K7" i="2"/>
  <c r="R86" i="2"/>
  <c r="R78" i="2"/>
  <c r="R70" i="2"/>
  <c r="K2" i="2"/>
  <c r="K84" i="2"/>
  <c r="K76" i="2"/>
  <c r="K68" i="2"/>
  <c r="K60" i="2"/>
  <c r="K52" i="2"/>
  <c r="K44" i="2"/>
  <c r="K36" i="2"/>
  <c r="K28" i="2"/>
  <c r="K20" i="2"/>
  <c r="K12" i="2"/>
  <c r="K4" i="2"/>
  <c r="R83" i="2"/>
  <c r="R75" i="2"/>
  <c r="R67" i="2"/>
  <c r="R59" i="2"/>
  <c r="R51" i="2"/>
  <c r="R43" i="2"/>
  <c r="R35" i="2"/>
  <c r="R27" i="2"/>
  <c r="R19" i="2"/>
  <c r="R11" i="2"/>
  <c r="R3" i="2"/>
  <c r="K85" i="2"/>
  <c r="K77" i="2"/>
  <c r="K69" i="2"/>
  <c r="K61" i="2"/>
  <c r="K53" i="2"/>
  <c r="K45" i="2"/>
  <c r="K37" i="2"/>
  <c r="K29" i="2"/>
  <c r="K21" i="2"/>
  <c r="K13" i="2"/>
  <c r="K5" i="2"/>
  <c r="R84" i="2"/>
  <c r="R76" i="2"/>
  <c r="R68" i="2"/>
  <c r="R60" i="2"/>
  <c r="K90" i="2"/>
  <c r="K74" i="2"/>
  <c r="K58" i="2"/>
  <c r="K42" i="2"/>
  <c r="K26" i="2"/>
  <c r="K10" i="2"/>
  <c r="R81" i="2"/>
  <c r="R65" i="2"/>
  <c r="R49" i="2"/>
  <c r="R33" i="2"/>
  <c r="R17" i="2"/>
  <c r="K83" i="2"/>
  <c r="K67" i="2"/>
  <c r="K51" i="2"/>
  <c r="K35" i="2"/>
  <c r="K19" i="2"/>
  <c r="K3" i="2"/>
  <c r="R90" i="2"/>
  <c r="R74" i="2"/>
  <c r="R62" i="2"/>
  <c r="R52" i="2"/>
  <c r="R44" i="2"/>
  <c r="R36" i="2"/>
  <c r="R28" i="2"/>
  <c r="R20" i="2"/>
  <c r="R12" i="2"/>
  <c r="R4" i="2"/>
  <c r="K88" i="2"/>
  <c r="K72" i="2"/>
  <c r="K56" i="2"/>
  <c r="K40" i="2"/>
  <c r="K24" i="2"/>
  <c r="K8" i="2"/>
  <c r="R79" i="2"/>
  <c r="R63" i="2"/>
  <c r="R47" i="2"/>
  <c r="R31" i="2"/>
  <c r="R15" i="2"/>
  <c r="K81" i="2"/>
  <c r="K65" i="2"/>
  <c r="K49" i="2"/>
  <c r="K33" i="2"/>
  <c r="K17" i="2"/>
  <c r="R88" i="2"/>
  <c r="R72" i="2"/>
  <c r="R58" i="2"/>
  <c r="R50" i="2"/>
  <c r="R42" i="2"/>
  <c r="R34" i="2"/>
  <c r="R26" i="2"/>
  <c r="R18" i="2"/>
  <c r="R10" i="2"/>
  <c r="K82" i="2"/>
  <c r="K50" i="2"/>
  <c r="K18" i="2"/>
  <c r="R73" i="2"/>
  <c r="R41" i="2"/>
  <c r="R9" i="2"/>
  <c r="K59" i="2"/>
  <c r="K27" i="2"/>
  <c r="R82" i="2"/>
  <c r="R56" i="2"/>
  <c r="R40" i="2"/>
  <c r="R24" i="2"/>
  <c r="R8" i="2"/>
  <c r="K80" i="2"/>
  <c r="K66" i="2"/>
  <c r="K34" i="2"/>
  <c r="R2" i="2"/>
  <c r="R89" i="2"/>
  <c r="R57" i="2"/>
  <c r="R25" i="2"/>
  <c r="K75" i="2"/>
  <c r="K43" i="2"/>
  <c r="K11" i="2"/>
  <c r="R66" i="2"/>
  <c r="R48" i="2"/>
  <c r="R32" i="2"/>
  <c r="R16" i="2"/>
  <c r="K64" i="2"/>
  <c r="K32" i="2"/>
  <c r="R87" i="2"/>
  <c r="R55" i="2"/>
  <c r="R23" i="2"/>
  <c r="K48" i="2"/>
  <c r="K57" i="2"/>
  <c r="R54" i="2"/>
  <c r="R22" i="2"/>
  <c r="K16" i="2"/>
  <c r="R14" i="2"/>
  <c r="R39" i="2"/>
  <c r="K89" i="2"/>
  <c r="K25" i="2"/>
  <c r="R80" i="2"/>
  <c r="R38" i="2"/>
  <c r="R6" i="2"/>
  <c r="R7" i="2"/>
  <c r="K73" i="2"/>
  <c r="K9" i="2"/>
  <c r="R64" i="2"/>
  <c r="R30" i="2"/>
  <c r="R71" i="2"/>
  <c r="K41" i="2"/>
  <c r="R46" i="2"/>
  <c r="H76" i="2"/>
  <c r="O76" i="2" s="1"/>
  <c r="H60" i="2"/>
  <c r="O60" i="2" s="1"/>
  <c r="H44" i="2"/>
  <c r="H28" i="2"/>
  <c r="H12" i="2"/>
  <c r="O12" i="2" s="1"/>
  <c r="H85" i="2"/>
  <c r="O85" i="2" s="1"/>
  <c r="H69" i="2"/>
  <c r="H53" i="2"/>
  <c r="H37" i="2"/>
  <c r="H21" i="2"/>
  <c r="O21" i="2" s="1"/>
  <c r="H5" i="2"/>
  <c r="H87" i="2"/>
  <c r="H71" i="2"/>
  <c r="H55" i="2"/>
  <c r="H39" i="2"/>
  <c r="H23" i="2"/>
  <c r="H7" i="2"/>
  <c r="H86" i="2"/>
  <c r="H70" i="2"/>
  <c r="H54" i="2"/>
  <c r="H38" i="2"/>
  <c r="O38" i="2" s="1"/>
  <c r="H22" i="2"/>
  <c r="H6" i="2"/>
  <c r="H88" i="2"/>
  <c r="H72" i="2"/>
  <c r="H56" i="2"/>
  <c r="H40" i="2"/>
  <c r="H24" i="2"/>
  <c r="H8" i="2"/>
  <c r="H81" i="2"/>
  <c r="O81" i="2" s="1"/>
  <c r="H65" i="2"/>
  <c r="H49" i="2"/>
  <c r="H33" i="2"/>
  <c r="H17" i="2"/>
  <c r="O17" i="2" s="1"/>
  <c r="H83" i="2"/>
  <c r="H67" i="2"/>
  <c r="H51" i="2"/>
  <c r="H35" i="2"/>
  <c r="H19" i="2"/>
  <c r="H3" i="2"/>
  <c r="H82" i="2"/>
  <c r="O82" i="2" s="1"/>
  <c r="H66" i="2"/>
  <c r="O66" i="2" s="1"/>
  <c r="H50" i="2"/>
  <c r="H34" i="2"/>
  <c r="O34" i="2" s="1"/>
  <c r="H18" i="2"/>
  <c r="H84" i="2"/>
  <c r="H68" i="2"/>
  <c r="H52" i="2"/>
  <c r="O52" i="2" s="1"/>
  <c r="H36" i="2"/>
  <c r="H20" i="2"/>
  <c r="H4" i="2"/>
  <c r="H77" i="2"/>
  <c r="H61" i="2"/>
  <c r="O61" i="2" s="1"/>
  <c r="H45" i="2"/>
  <c r="H29" i="2"/>
  <c r="H13" i="2"/>
  <c r="H79" i="2"/>
  <c r="H63" i="2"/>
  <c r="H47" i="2"/>
  <c r="H31" i="2"/>
  <c r="H15" i="2"/>
  <c r="H78" i="2"/>
  <c r="H62" i="2"/>
  <c r="H46" i="2"/>
  <c r="O46" i="2" s="1"/>
  <c r="H30" i="2"/>
  <c r="H14" i="2"/>
  <c r="H80" i="2"/>
  <c r="H64" i="2"/>
  <c r="O64" i="2" s="1"/>
  <c r="H48" i="2"/>
  <c r="H32" i="2"/>
  <c r="H16" i="2"/>
  <c r="H2" i="2"/>
  <c r="H89" i="2"/>
  <c r="H73" i="2"/>
  <c r="O73" i="2" s="1"/>
  <c r="H57" i="2"/>
  <c r="H41" i="2"/>
  <c r="H25" i="2"/>
  <c r="O25" i="2" s="1"/>
  <c r="H9" i="2"/>
  <c r="H75" i="2"/>
  <c r="H59" i="2"/>
  <c r="H43" i="2"/>
  <c r="H27" i="2"/>
  <c r="H11" i="2"/>
  <c r="O11" i="2" s="1"/>
  <c r="H90" i="2"/>
  <c r="H74" i="2"/>
  <c r="H58" i="2"/>
  <c r="O58" i="2" s="1"/>
  <c r="H42" i="2"/>
  <c r="H26" i="2"/>
  <c r="H10" i="2"/>
  <c r="O8" i="2" l="1"/>
  <c r="O72" i="2"/>
  <c r="R91" i="2"/>
  <c r="O40" i="2"/>
  <c r="O39" i="2"/>
  <c r="O32" i="2"/>
  <c r="O55" i="2"/>
  <c r="M91" i="2"/>
  <c r="H91" i="2"/>
  <c r="K91" i="2"/>
  <c r="O2" i="2"/>
  <c r="O14" i="2"/>
  <c r="O78" i="2"/>
  <c r="O20" i="2"/>
  <c r="O84" i="2"/>
  <c r="O7" i="2"/>
  <c r="O71" i="2"/>
  <c r="O28" i="2"/>
  <c r="O27" i="2"/>
  <c r="O89" i="2"/>
  <c r="O18" i="2"/>
  <c r="O37" i="2"/>
  <c r="O10" i="2"/>
  <c r="O74" i="2"/>
  <c r="O43" i="2"/>
  <c r="O30" i="2"/>
  <c r="O15" i="2"/>
  <c r="O79" i="2"/>
  <c r="O51" i="2"/>
  <c r="O33" i="2"/>
  <c r="O26" i="2"/>
  <c r="O90" i="2"/>
  <c r="O49" i="2"/>
  <c r="O23" i="2"/>
  <c r="O87" i="2"/>
  <c r="O53" i="2"/>
  <c r="O42" i="2"/>
  <c r="O75" i="2"/>
  <c r="O57" i="2"/>
  <c r="O62" i="2"/>
  <c r="O47" i="2"/>
  <c r="O29" i="2"/>
  <c r="O19" i="2"/>
  <c r="O83" i="2"/>
  <c r="O65" i="2"/>
  <c r="O6" i="2"/>
  <c r="O70" i="2"/>
  <c r="O5" i="2"/>
  <c r="O69" i="2"/>
  <c r="O44" i="2"/>
  <c r="O9" i="2"/>
  <c r="O48" i="2"/>
  <c r="O63" i="2"/>
  <c r="O45" i="2"/>
  <c r="O4" i="2"/>
  <c r="O68" i="2"/>
  <c r="O50" i="2"/>
  <c r="O35" i="2"/>
  <c r="O56" i="2"/>
  <c r="O22" i="2"/>
  <c r="O86" i="2"/>
  <c r="O59" i="2"/>
  <c r="O41" i="2"/>
  <c r="O16" i="2"/>
  <c r="O80" i="2"/>
  <c r="O31" i="2"/>
  <c r="O13" i="2"/>
  <c r="O77" i="2"/>
  <c r="O36" i="2"/>
  <c r="O3" i="2"/>
  <c r="O67" i="2"/>
  <c r="O24" i="2"/>
  <c r="O88" i="2"/>
  <c r="O54" i="2"/>
  <c r="O91" i="2" l="1"/>
</calcChain>
</file>

<file path=xl/sharedStrings.xml><?xml version="1.0" encoding="utf-8"?>
<sst xmlns="http://schemas.openxmlformats.org/spreadsheetml/2006/main" count="878" uniqueCount="93">
  <si>
    <t>PROVEEDOR</t>
  </si>
  <si>
    <t>Lácteos Valle S.L</t>
  </si>
  <si>
    <t>Lácteos Prado S.L.</t>
  </si>
  <si>
    <t>Lácteos Campo S.L.</t>
  </si>
  <si>
    <t>Cantidad (kilos)</t>
  </si>
  <si>
    <t>Precio (€/kilo)</t>
  </si>
  <si>
    <t>TOTAL (€)</t>
  </si>
  <si>
    <t>Total</t>
  </si>
  <si>
    <t>PMP</t>
  </si>
  <si>
    <t>Unidades (packs)</t>
  </si>
  <si>
    <t>A</t>
  </si>
  <si>
    <t>B004</t>
  </si>
  <si>
    <t xml:space="preserve">YOGUR LIMON </t>
  </si>
  <si>
    <t>B</t>
  </si>
  <si>
    <t>A001</t>
  </si>
  <si>
    <t xml:space="preserve">YOGUR  NATURAL </t>
  </si>
  <si>
    <t>B002</t>
  </si>
  <si>
    <t xml:space="preserve">YOGUR FRESA </t>
  </si>
  <si>
    <t>B007</t>
  </si>
  <si>
    <t xml:space="preserve">YOGUR PIÑA </t>
  </si>
  <si>
    <t xml:space="preserve">BIFIDUS  NATURAL </t>
  </si>
  <si>
    <t>B005</t>
  </si>
  <si>
    <t xml:space="preserve">YOGUR MACEDONIA </t>
  </si>
  <si>
    <t>C002</t>
  </si>
  <si>
    <t xml:space="preserve">YOGUR FRESA-PLATANO </t>
  </si>
  <si>
    <t>C003</t>
  </si>
  <si>
    <t xml:space="preserve">YOGUR PLATANO-COCO </t>
  </si>
  <si>
    <t xml:space="preserve">BIFIDUS NATURAL </t>
  </si>
  <si>
    <t>B009</t>
  </si>
  <si>
    <t xml:space="preserve">YOGUR VAINILLA </t>
  </si>
  <si>
    <t>C001</t>
  </si>
  <si>
    <t xml:space="preserve">YOGUR FRESA-MACEDONIA </t>
  </si>
  <si>
    <t xml:space="preserve">YOGUR NATURAL </t>
  </si>
  <si>
    <t>B008</t>
  </si>
  <si>
    <t xml:space="preserve">YOGUR PLATANO </t>
  </si>
  <si>
    <t>B006</t>
  </si>
  <si>
    <t xml:space="preserve">YOGUR PERA </t>
  </si>
  <si>
    <t>B003</t>
  </si>
  <si>
    <t xml:space="preserve">YOGUR GALLETA </t>
  </si>
  <si>
    <t>B001</t>
  </si>
  <si>
    <t xml:space="preserve">YOGUR COCO </t>
  </si>
  <si>
    <t xml:space="preserve">YOGUR NATURAL  </t>
  </si>
  <si>
    <t>BIFIDUS NATURAL</t>
  </si>
  <si>
    <t>DESCRIPCIÓN</t>
  </si>
  <si>
    <t>CÓDIGO</t>
  </si>
  <si>
    <t xml:space="preserve">BIFIDUS SABOR CIRUELA </t>
  </si>
  <si>
    <t>FECHA</t>
  </si>
  <si>
    <t>LINEA</t>
  </si>
  <si>
    <t>YOGUR NATURAL</t>
  </si>
  <si>
    <t>BIFIDUS SABOR FRESA</t>
  </si>
  <si>
    <t xml:space="preserve">BIFIDUS SABOR FRESA </t>
  </si>
  <si>
    <t>% MERMAS</t>
  </si>
  <si>
    <t>CANTIDAD RECETA</t>
  </si>
  <si>
    <t>YOGUR GALLETA</t>
  </si>
  <si>
    <t>MERMA NORMAL</t>
  </si>
  <si>
    <t>CANTIDAD CON MERMA</t>
  </si>
  <si>
    <t>Coste de entrada unitario sin merma en recepción</t>
  </si>
  <si>
    <t>% Merma Recepción</t>
  </si>
  <si>
    <t>Merma Recepción</t>
  </si>
  <si>
    <t>Coste de entrada unitario (con merma en recepción)</t>
  </si>
  <si>
    <t>Mermas Procesos (€)</t>
  </si>
  <si>
    <t>Purgas (kilos)</t>
  </si>
  <si>
    <t>Purgas (€)</t>
  </si>
  <si>
    <t>Pérdida excepcional</t>
  </si>
  <si>
    <t>Mermas Procesos (unitario en kilos)</t>
  </si>
  <si>
    <t>Merma excepcional (unitaria en kilos)</t>
  </si>
  <si>
    <t>Merma excepcional total (kilos)</t>
  </si>
  <si>
    <t>Coste MP Leche (€)</t>
  </si>
  <si>
    <t>Kilos que entran en Tratamiento</t>
  </si>
  <si>
    <t>MERMA EXTRAORDINARIA</t>
  </si>
  <si>
    <t>Mermas Procesos (total en kilos)</t>
  </si>
  <si>
    <t>PRODUCCION TOTAL (UDS.)</t>
  </si>
  <si>
    <t>PURGA ARRANQUE/CIERRE</t>
  </si>
  <si>
    <t>PURGA CAMBIO PRODUCTO</t>
  </si>
  <si>
    <t>B010</t>
  </si>
  <si>
    <t>B011</t>
  </si>
  <si>
    <t>B012</t>
  </si>
  <si>
    <t>No</t>
  </si>
  <si>
    <t>AA</t>
  </si>
  <si>
    <t>AB</t>
  </si>
  <si>
    <t>AC</t>
  </si>
  <si>
    <t>BC</t>
  </si>
  <si>
    <t>BA</t>
  </si>
  <si>
    <t>BB</t>
  </si>
  <si>
    <t>HAY PURGA CAMBIO PRODUCTO</t>
  </si>
  <si>
    <t>MERMA TOTAL POR PURGA</t>
  </si>
  <si>
    <t>Producción post-purga cambio</t>
  </si>
  <si>
    <t>% MERMA NORMAL</t>
  </si>
  <si>
    <t>% MERMA APLICADO</t>
  </si>
  <si>
    <t>Consumo total de MP (kilos)</t>
  </si>
  <si>
    <t>Consumo Receta (unitario)</t>
  </si>
  <si>
    <t>Consumo Receta Total (kilos)</t>
  </si>
  <si>
    <t>Consumo Recteta Total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</si>
</sst>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vertical="center"/>
    </xf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0" fontId="0" fillId="0" borderId="0" xfId="0" applyFill="1" applyBorder="1"/>
    <xf numFmtId="0" fontId="0" fillId="0" borderId="0" xfId="0" applyFill="1"/>
    <xf numFmtId="0" fontId="0" fillId="0" borderId="2" xfId="0" applyBorder="1"/>
    <xf numFmtId="0" fontId="0" fillId="0" borderId="2" xfId="0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/>
    <xf numFmtId="16" fontId="0" fillId="0" borderId="0" xfId="0" applyNumberFormat="1" applyFill="1"/>
    <xf numFmtId="16" fontId="0" fillId="0" borderId="1" xfId="0" applyNumberFormat="1" applyFill="1" applyBorder="1"/>
    <xf numFmtId="16" fontId="0" fillId="0" borderId="2" xfId="0" applyNumberFormat="1" applyFill="1" applyBorder="1"/>
    <xf numFmtId="16" fontId="0" fillId="0" borderId="2" xfId="0" applyNumberFormat="1" applyFont="1" applyFill="1" applyBorder="1"/>
    <xf numFmtId="16" fontId="0" fillId="0" borderId="0" xfId="0" applyNumberFormat="1" applyFill="1" applyBorder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zoomScale="170" zoomScaleNormal="170" workbookViewId="0">
      <selection activeCell="A16" sqref="A16"/>
    </sheetView>
  </sheetViews>
  <sheetFormatPr baseColWidth="10" defaultRowHeight="15" x14ac:dyDescent="0.25"/>
  <cols>
    <col min="1" max="1" width="19.140625" customWidth="1"/>
    <col min="2" max="2" width="17.140625" customWidth="1"/>
    <col min="3" max="3" width="14.28515625" customWidth="1"/>
    <col min="4" max="4" width="15.140625" customWidth="1"/>
    <col min="5" max="5" width="16.85546875" customWidth="1"/>
    <col min="7" max="7" width="11.42578125" customWidth="1"/>
  </cols>
  <sheetData>
    <row r="2" spans="1:4" x14ac:dyDescent="0.25">
      <c r="A2" t="s">
        <v>0</v>
      </c>
      <c r="B2" t="s">
        <v>4</v>
      </c>
      <c r="C2" t="s">
        <v>5</v>
      </c>
      <c r="D2" t="s">
        <v>6</v>
      </c>
    </row>
    <row r="3" spans="1:4" ht="15.75" x14ac:dyDescent="0.25">
      <c r="A3" s="4" t="s">
        <v>1</v>
      </c>
      <c r="B3" s="1">
        <v>55286</v>
      </c>
      <c r="C3" s="2">
        <v>0.36580000000000001</v>
      </c>
      <c r="D3" s="3">
        <f>+B3*C3</f>
        <v>20223.6188</v>
      </c>
    </row>
    <row r="4" spans="1:4" ht="15.75" x14ac:dyDescent="0.25">
      <c r="A4" s="4" t="s">
        <v>2</v>
      </c>
      <c r="B4" s="1">
        <v>92950</v>
      </c>
      <c r="C4" s="2">
        <v>0.36880000000000002</v>
      </c>
      <c r="D4" s="3">
        <f>+B4*C4</f>
        <v>34279.96</v>
      </c>
    </row>
    <row r="5" spans="1:4" ht="15.75" x14ac:dyDescent="0.25">
      <c r="A5" s="4" t="s">
        <v>3</v>
      </c>
      <c r="B5" s="1">
        <v>68632</v>
      </c>
      <c r="C5" s="2">
        <v>0.36280000000000001</v>
      </c>
      <c r="D5" s="3">
        <f>+B5*C5</f>
        <v>24899.689600000002</v>
      </c>
    </row>
    <row r="6" spans="1:4" ht="15.75" x14ac:dyDescent="0.25">
      <c r="A6" s="4" t="s">
        <v>7</v>
      </c>
      <c r="B6" s="5">
        <f>SUM(B3:B5)</f>
        <v>216868</v>
      </c>
      <c r="D6" s="6">
        <f>SUM(D3:D5)</f>
        <v>79403.268400000001</v>
      </c>
    </row>
    <row r="8" spans="1:4" ht="15.75" x14ac:dyDescent="0.25">
      <c r="A8" s="4" t="s">
        <v>8</v>
      </c>
      <c r="B8">
        <f>$D6/$B6</f>
        <v>0.36613639817769333</v>
      </c>
      <c r="C8" t="s">
        <v>56</v>
      </c>
    </row>
    <row r="11" spans="1:4" x14ac:dyDescent="0.25">
      <c r="A11" t="s">
        <v>57</v>
      </c>
      <c r="B11" t="s">
        <v>58</v>
      </c>
      <c r="C11" t="s">
        <v>68</v>
      </c>
    </row>
    <row r="12" spans="1:4" x14ac:dyDescent="0.25">
      <c r="A12">
        <v>0.05</v>
      </c>
      <c r="B12" s="6">
        <f>A12*$B6</f>
        <v>10843.400000000001</v>
      </c>
      <c r="C12" s="19">
        <f>$B6-$B12</f>
        <v>206024.6</v>
      </c>
    </row>
    <row r="15" spans="1:4" x14ac:dyDescent="0.25">
      <c r="A15" t="s">
        <v>59</v>
      </c>
    </row>
    <row r="16" spans="1:4" x14ac:dyDescent="0.25">
      <c r="A16">
        <f>$D6/$C12</f>
        <v>0.38540673492388772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workbookViewId="0">
      <selection activeCell="S24" sqref="S24"/>
    </sheetView>
  </sheetViews>
  <sheetFormatPr baseColWidth="10" defaultRowHeight="15" x14ac:dyDescent="0.25"/>
  <cols>
    <col min="1" max="1" width="7.85546875" customWidth="1"/>
    <col min="2" max="2" width="6.7109375" customWidth="1"/>
    <col min="3" max="3" width="9" customWidth="1"/>
    <col min="4" max="4" width="22.7109375" customWidth="1"/>
    <col min="5" max="5" width="9.28515625" customWidth="1"/>
    <col min="6" max="6" width="9.42578125" customWidth="1"/>
    <col min="7" max="8" width="14" customWidth="1"/>
    <col min="9" max="9" width="16.7109375" customWidth="1"/>
    <col min="10" max="11" width="16.5703125" customWidth="1"/>
    <col min="12" max="12" width="12.7109375" customWidth="1"/>
    <col min="13" max="14" width="14.42578125" customWidth="1"/>
    <col min="15" max="15" width="11.85546875" customWidth="1"/>
    <col min="16" max="16" width="18.5703125" customWidth="1"/>
    <col min="17" max="17" width="18.140625" customWidth="1"/>
    <col min="18" max="18" width="13.85546875" customWidth="1"/>
  </cols>
  <sheetData>
    <row r="1" spans="1:18" s="25" customFormat="1" ht="45" x14ac:dyDescent="0.25">
      <c r="A1" s="25" t="s">
        <v>46</v>
      </c>
      <c r="B1" s="25" t="s">
        <v>47</v>
      </c>
      <c r="C1" s="25" t="s">
        <v>44</v>
      </c>
      <c r="D1" s="25" t="s">
        <v>43</v>
      </c>
      <c r="E1" s="25" t="s">
        <v>9</v>
      </c>
      <c r="F1" s="25" t="s">
        <v>90</v>
      </c>
      <c r="G1" s="25" t="s">
        <v>91</v>
      </c>
      <c r="H1" s="25" t="s">
        <v>92</v>
      </c>
      <c r="I1" s="25" t="s">
        <v>64</v>
      </c>
      <c r="J1" s="25" t="s">
        <v>70</v>
      </c>
      <c r="K1" s="25" t="s">
        <v>60</v>
      </c>
      <c r="L1" s="25" t="s">
        <v>61</v>
      </c>
      <c r="M1" s="25" t="s">
        <v>62</v>
      </c>
      <c r="N1" s="25" t="s">
        <v>89</v>
      </c>
      <c r="O1" s="25" t="s">
        <v>67</v>
      </c>
      <c r="P1" s="25" t="s">
        <v>65</v>
      </c>
      <c r="Q1" s="25" t="s">
        <v>66</v>
      </c>
      <c r="R1" s="25" t="s">
        <v>63</v>
      </c>
    </row>
    <row r="2" spans="1:18" x14ac:dyDescent="0.25">
      <c r="A2" s="20">
        <v>42278</v>
      </c>
      <c r="B2" s="9" t="s">
        <v>10</v>
      </c>
      <c r="C2" s="9" t="s">
        <v>11</v>
      </c>
      <c r="D2" s="9" t="s">
        <v>12</v>
      </c>
      <c r="E2" s="13">
        <v>5340</v>
      </c>
      <c r="F2">
        <v>0.25278</v>
      </c>
      <c r="G2">
        <f t="shared" ref="G2:G33" si="0">E2*F2</f>
        <v>1349.8452</v>
      </c>
      <c r="H2">
        <f>G2*Compras!$A$16</f>
        <v>520.23943118468219</v>
      </c>
      <c r="I2">
        <v>5.5611599999999999E-3</v>
      </c>
      <c r="J2">
        <f t="shared" ref="J2:J33" si="1">E2*I2</f>
        <v>29.696594399999999</v>
      </c>
      <c r="K2">
        <f>J2*Compras!$A$16</f>
        <v>11.445267486063008</v>
      </c>
      <c r="L2">
        <v>3.3548040794417608E-3</v>
      </c>
      <c r="M2">
        <f>L2*Compras!$A$16</f>
        <v>1.2929640865669879E-3</v>
      </c>
      <c r="N2">
        <f>G2+J2+L2</f>
        <v>1379.5451492040795</v>
      </c>
      <c r="O2">
        <f>H2+K2+M2</f>
        <v>531.68599163483179</v>
      </c>
      <c r="P2">
        <v>0</v>
      </c>
      <c r="Q2">
        <f t="shared" ref="Q2:Q33" si="2">E2*P2</f>
        <v>0</v>
      </c>
      <c r="R2">
        <f>Q2*Compras!$A$16</f>
        <v>0</v>
      </c>
    </row>
    <row r="3" spans="1:18" x14ac:dyDescent="0.25">
      <c r="A3" s="20">
        <v>42278</v>
      </c>
      <c r="B3" s="9" t="s">
        <v>10</v>
      </c>
      <c r="C3" s="9" t="s">
        <v>16</v>
      </c>
      <c r="D3" s="9" t="s">
        <v>17</v>
      </c>
      <c r="E3" s="13">
        <v>3570</v>
      </c>
      <c r="F3">
        <v>0.25278</v>
      </c>
      <c r="G3">
        <f t="shared" si="0"/>
        <v>902.42460000000005</v>
      </c>
      <c r="H3">
        <f>G3*Compras!$A$16</f>
        <v>347.80051860099542</v>
      </c>
      <c r="I3">
        <v>5.5611599999999999E-3</v>
      </c>
      <c r="J3">
        <f t="shared" si="1"/>
        <v>19.853341199999999</v>
      </c>
      <c r="K3">
        <f>J3*Compras!$A$16</f>
        <v>7.651611409221899</v>
      </c>
      <c r="L3">
        <v>3.3548040794417608E-3</v>
      </c>
      <c r="M3">
        <f>L3*Compras!$A$16</f>
        <v>1.2929640865669879E-3</v>
      </c>
      <c r="N3">
        <f t="shared" ref="N3:N66" si="3">G3+J3+L3</f>
        <v>922.28129600407954</v>
      </c>
      <c r="O3">
        <f t="shared" ref="O3:O66" si="4">H3+K3+M3</f>
        <v>355.45342297430392</v>
      </c>
      <c r="P3">
        <v>0</v>
      </c>
      <c r="Q3">
        <f t="shared" si="2"/>
        <v>0</v>
      </c>
      <c r="R3">
        <f>Q3*Compras!$A$16</f>
        <v>0</v>
      </c>
    </row>
    <row r="4" spans="1:18" x14ac:dyDescent="0.25">
      <c r="A4" s="20">
        <v>42278</v>
      </c>
      <c r="B4" s="9" t="s">
        <v>10</v>
      </c>
      <c r="C4" s="9" t="s">
        <v>18</v>
      </c>
      <c r="D4" s="9" t="s">
        <v>19</v>
      </c>
      <c r="E4" s="13">
        <v>5940</v>
      </c>
      <c r="F4">
        <v>0.25278</v>
      </c>
      <c r="G4">
        <f t="shared" si="0"/>
        <v>1501.5132000000001</v>
      </c>
      <c r="H4">
        <f>G4*Compras!$A$16</f>
        <v>578.6932998571184</v>
      </c>
      <c r="I4">
        <v>5.5611599999999999E-3</v>
      </c>
      <c r="J4">
        <f t="shared" si="1"/>
        <v>33.033290399999998</v>
      </c>
      <c r="K4">
        <f>J4*Compras!$A$16</f>
        <v>12.731252596856605</v>
      </c>
      <c r="L4">
        <v>3.3548040794417608E-3</v>
      </c>
      <c r="M4">
        <f>L4*Compras!$A$16</f>
        <v>1.2929640865669879E-3</v>
      </c>
      <c r="N4">
        <f t="shared" si="3"/>
        <v>1534.5498452040795</v>
      </c>
      <c r="O4">
        <f t="shared" si="4"/>
        <v>591.42584541806161</v>
      </c>
      <c r="P4">
        <v>0</v>
      </c>
      <c r="Q4">
        <f t="shared" si="2"/>
        <v>0</v>
      </c>
      <c r="R4">
        <f>Q4*Compras!$A$16</f>
        <v>0</v>
      </c>
    </row>
    <row r="5" spans="1:18" x14ac:dyDescent="0.25">
      <c r="A5" s="20">
        <v>42278</v>
      </c>
      <c r="B5" s="9" t="s">
        <v>10</v>
      </c>
      <c r="C5" s="9" t="s">
        <v>30</v>
      </c>
      <c r="D5" s="9" t="s">
        <v>20</v>
      </c>
      <c r="E5" s="13">
        <v>1836</v>
      </c>
      <c r="F5">
        <v>0.41060999999999998</v>
      </c>
      <c r="G5">
        <f t="shared" si="0"/>
        <v>753.87995999999998</v>
      </c>
      <c r="H5">
        <f>G5*Compras!$A$16</f>
        <v>290.55041390815109</v>
      </c>
      <c r="I5">
        <v>9.0334199999999986E-3</v>
      </c>
      <c r="J5">
        <f t="shared" si="1"/>
        <v>16.585359119999996</v>
      </c>
      <c r="K5">
        <f>J5*Compras!$A$16</f>
        <v>6.3921091059793218</v>
      </c>
      <c r="L5">
        <v>3.0587919547851349E-2</v>
      </c>
      <c r="M5">
        <f>L5*Compras!$A$16</f>
        <v>1.1788790201051948E-2</v>
      </c>
      <c r="N5">
        <f t="shared" si="3"/>
        <v>770.49590703954789</v>
      </c>
      <c r="O5">
        <f t="shared" si="4"/>
        <v>296.95431180433144</v>
      </c>
      <c r="P5">
        <v>0</v>
      </c>
      <c r="Q5">
        <f t="shared" si="2"/>
        <v>0</v>
      </c>
      <c r="R5">
        <f>Q5*Compras!$A$16</f>
        <v>0</v>
      </c>
    </row>
    <row r="6" spans="1:18" x14ac:dyDescent="0.25">
      <c r="A6" s="20">
        <v>42278</v>
      </c>
      <c r="B6" s="9" t="s">
        <v>10</v>
      </c>
      <c r="C6" s="9" t="s">
        <v>76</v>
      </c>
      <c r="D6" s="9" t="s">
        <v>26</v>
      </c>
      <c r="E6" s="13">
        <v>9497</v>
      </c>
      <c r="F6">
        <v>0.25284000000000001</v>
      </c>
      <c r="G6">
        <f t="shared" si="0"/>
        <v>2401.2214800000002</v>
      </c>
      <c r="H6">
        <f>G6*Compras!$A$16</f>
        <v>925.44693043590541</v>
      </c>
      <c r="I6">
        <v>5.5624799999999999E-3</v>
      </c>
      <c r="J6">
        <f t="shared" si="1"/>
        <v>52.826872559999998</v>
      </c>
      <c r="K6">
        <f>J6*Compras!$A$16</f>
        <v>20.359832469589918</v>
      </c>
      <c r="L6">
        <v>8.6196245490637469E-3</v>
      </c>
      <c r="M6">
        <f>L6*Compras!$A$16</f>
        <v>3.3220613537244467E-3</v>
      </c>
      <c r="N6">
        <f t="shared" si="3"/>
        <v>2454.0569721845495</v>
      </c>
      <c r="O6">
        <f t="shared" si="4"/>
        <v>945.8100849668491</v>
      </c>
      <c r="P6">
        <v>0</v>
      </c>
      <c r="Q6">
        <f t="shared" si="2"/>
        <v>0</v>
      </c>
      <c r="R6">
        <f>Q6*Compras!$A$16</f>
        <v>0</v>
      </c>
    </row>
    <row r="7" spans="1:18" x14ac:dyDescent="0.25">
      <c r="A7" s="21">
        <v>42278</v>
      </c>
      <c r="B7" s="12" t="s">
        <v>10</v>
      </c>
      <c r="C7" s="12" t="s">
        <v>14</v>
      </c>
      <c r="D7" s="12" t="s">
        <v>48</v>
      </c>
      <c r="E7" s="14">
        <v>3625</v>
      </c>
      <c r="F7" s="7">
        <v>0.39893000000000001</v>
      </c>
      <c r="G7" s="7">
        <f t="shared" si="0"/>
        <v>1446.1212499999999</v>
      </c>
      <c r="H7" s="7">
        <f>G7*Compras!$A$16</f>
        <v>557.34486926655109</v>
      </c>
      <c r="I7" s="7">
        <v>8.7764599999999998E-3</v>
      </c>
      <c r="J7" s="7">
        <f t="shared" si="1"/>
        <v>31.814667499999999</v>
      </c>
      <c r="K7" s="7">
        <f>J7*Compras!$A$16</f>
        <v>12.261587123864125</v>
      </c>
      <c r="L7" s="7">
        <v>1.7147907527717623E-2</v>
      </c>
      <c r="M7" s="7">
        <f>L7*Compras!$A$16</f>
        <v>6.6089190510344046E-3</v>
      </c>
      <c r="N7" s="7">
        <f t="shared" si="3"/>
        <v>1477.9530654075277</v>
      </c>
      <c r="O7" s="7">
        <f t="shared" si="4"/>
        <v>569.61306530946626</v>
      </c>
      <c r="P7" s="7">
        <v>0</v>
      </c>
      <c r="Q7" s="7">
        <f t="shared" si="2"/>
        <v>0</v>
      </c>
      <c r="R7" s="7">
        <f>Q7*Compras!$A$16</f>
        <v>0</v>
      </c>
    </row>
    <row r="8" spans="1:18" x14ac:dyDescent="0.25">
      <c r="A8" s="20">
        <v>42278</v>
      </c>
      <c r="B8" s="9" t="s">
        <v>13</v>
      </c>
      <c r="C8" s="9" t="s">
        <v>14</v>
      </c>
      <c r="D8" s="9" t="s">
        <v>15</v>
      </c>
      <c r="E8" s="13">
        <v>13760</v>
      </c>
      <c r="F8">
        <v>0.39893000000000001</v>
      </c>
      <c r="G8">
        <f t="shared" si="0"/>
        <v>5489.2767999999996</v>
      </c>
      <c r="H8">
        <f>G8*Compras!$A$16</f>
        <v>2115.6042485814464</v>
      </c>
      <c r="I8">
        <v>7.9786000000000006E-3</v>
      </c>
      <c r="J8">
        <f t="shared" si="1"/>
        <v>109.78553600000001</v>
      </c>
      <c r="K8">
        <f>J8*Compras!$A$16</f>
        <v>42.312084971628934</v>
      </c>
      <c r="L8">
        <v>3.3869602032176121E-3</v>
      </c>
      <c r="M8">
        <f>L8*Compras!$A$16</f>
        <v>1.305357273239247E-3</v>
      </c>
      <c r="N8">
        <f t="shared" si="3"/>
        <v>5599.0657229602029</v>
      </c>
      <c r="O8">
        <f t="shared" si="4"/>
        <v>2157.9176389103486</v>
      </c>
      <c r="P8">
        <v>0</v>
      </c>
      <c r="Q8">
        <f t="shared" si="2"/>
        <v>0</v>
      </c>
      <c r="R8">
        <f>Q8*Compras!$A$16</f>
        <v>0</v>
      </c>
    </row>
    <row r="9" spans="1:18" x14ac:dyDescent="0.25">
      <c r="A9" s="20">
        <v>42278</v>
      </c>
      <c r="B9" s="9" t="s">
        <v>13</v>
      </c>
      <c r="C9" s="9" t="s">
        <v>30</v>
      </c>
      <c r="D9" s="9" t="s">
        <v>20</v>
      </c>
      <c r="E9" s="13">
        <v>2683</v>
      </c>
      <c r="F9">
        <v>0.41060999999999998</v>
      </c>
      <c r="G9">
        <f t="shared" si="0"/>
        <v>1101.6666299999999</v>
      </c>
      <c r="H9">
        <f>G9*Compras!$A$16</f>
        <v>424.58973884290265</v>
      </c>
      <c r="I9">
        <v>8.2121999999999994E-3</v>
      </c>
      <c r="J9">
        <f t="shared" si="1"/>
        <v>22.033332599999998</v>
      </c>
      <c r="K9">
        <f>J9*Compras!$A$16</f>
        <v>8.4917947768580522</v>
      </c>
      <c r="L9">
        <v>2.2022815588979817E-2</v>
      </c>
      <c r="M9">
        <f>L9*Compras!$A$16</f>
        <v>8.4877414499796074E-3</v>
      </c>
      <c r="N9">
        <f t="shared" si="3"/>
        <v>1123.721985415589</v>
      </c>
      <c r="O9">
        <f t="shared" si="4"/>
        <v>433.09002136121069</v>
      </c>
      <c r="P9">
        <v>0</v>
      </c>
      <c r="Q9">
        <f t="shared" si="2"/>
        <v>0</v>
      </c>
      <c r="R9">
        <f>Q9*Compras!$A$16</f>
        <v>0</v>
      </c>
    </row>
    <row r="10" spans="1:18" x14ac:dyDescent="0.25">
      <c r="A10" s="20">
        <v>42278</v>
      </c>
      <c r="B10" s="9" t="s">
        <v>13</v>
      </c>
      <c r="C10" s="9" t="s">
        <v>21</v>
      </c>
      <c r="D10" s="9" t="s">
        <v>22</v>
      </c>
      <c r="E10" s="13">
        <v>3558</v>
      </c>
      <c r="F10">
        <v>0.25278</v>
      </c>
      <c r="G10">
        <f t="shared" si="0"/>
        <v>899.39124000000004</v>
      </c>
      <c r="H10">
        <f>G10*Compras!$A$16</f>
        <v>346.6314412275467</v>
      </c>
      <c r="I10">
        <v>5.0556000000000004E-3</v>
      </c>
      <c r="J10">
        <f t="shared" si="1"/>
        <v>17.987824800000002</v>
      </c>
      <c r="K10">
        <f>J10*Compras!$A$16</f>
        <v>6.9326288245509344</v>
      </c>
      <c r="L10">
        <v>7.2090057620006727E-3</v>
      </c>
      <c r="M10">
        <f>L10*Compras!$A$16</f>
        <v>2.7783993727801726E-3</v>
      </c>
      <c r="N10">
        <f t="shared" si="3"/>
        <v>917.38627380576202</v>
      </c>
      <c r="O10">
        <f t="shared" si="4"/>
        <v>353.56684845147043</v>
      </c>
      <c r="P10">
        <v>0</v>
      </c>
      <c r="Q10">
        <f t="shared" si="2"/>
        <v>0</v>
      </c>
      <c r="R10">
        <f>Q10*Compras!$A$16</f>
        <v>0</v>
      </c>
    </row>
    <row r="11" spans="1:18" ht="15.75" thickBot="1" x14ac:dyDescent="0.3">
      <c r="A11" s="22">
        <v>42278</v>
      </c>
      <c r="B11" s="11" t="s">
        <v>13</v>
      </c>
      <c r="C11" s="11" t="s">
        <v>75</v>
      </c>
      <c r="D11" s="11" t="s">
        <v>24</v>
      </c>
      <c r="E11" s="15">
        <v>9524</v>
      </c>
      <c r="F11" s="10">
        <v>0.25284000000000001</v>
      </c>
      <c r="G11" s="10">
        <f t="shared" si="0"/>
        <v>2408.0481600000003</v>
      </c>
      <c r="H11" s="10">
        <f>G11*Compras!$A$16</f>
        <v>928.07797888507571</v>
      </c>
      <c r="I11" s="10">
        <v>5.0568000000000002E-3</v>
      </c>
      <c r="J11" s="10">
        <f t="shared" si="1"/>
        <v>48.160963200000005</v>
      </c>
      <c r="K11" s="10">
        <f>J11*Compras!$A$16</f>
        <v>18.561559577701512</v>
      </c>
      <c r="L11" s="10">
        <v>7.2090057620006727E-3</v>
      </c>
      <c r="M11" s="10">
        <f>L11*Compras!$A$16</f>
        <v>2.7783993727801726E-3</v>
      </c>
      <c r="N11" s="10">
        <f t="shared" si="3"/>
        <v>2456.2163322057622</v>
      </c>
      <c r="O11" s="10">
        <f t="shared" si="4"/>
        <v>946.64231686214998</v>
      </c>
      <c r="P11" s="10">
        <v>0</v>
      </c>
      <c r="Q11" s="10">
        <f t="shared" si="2"/>
        <v>0</v>
      </c>
      <c r="R11" s="10">
        <f>Q11*Compras!$A$16</f>
        <v>0</v>
      </c>
    </row>
    <row r="12" spans="1:18" x14ac:dyDescent="0.25">
      <c r="A12" s="20">
        <v>42279</v>
      </c>
      <c r="B12" s="9" t="s">
        <v>10</v>
      </c>
      <c r="C12" s="9" t="s">
        <v>18</v>
      </c>
      <c r="D12" s="9" t="s">
        <v>19</v>
      </c>
      <c r="E12" s="13">
        <v>5340</v>
      </c>
      <c r="F12">
        <v>0.25278</v>
      </c>
      <c r="G12">
        <f t="shared" si="0"/>
        <v>1349.8452</v>
      </c>
      <c r="H12">
        <f>G12*Compras!$A$16</f>
        <v>520.23943118468219</v>
      </c>
      <c r="I12">
        <v>5.8139400000000001E-3</v>
      </c>
      <c r="J12">
        <f t="shared" si="1"/>
        <v>31.046439599999999</v>
      </c>
      <c r="K12">
        <f>J12*Compras!$A$16</f>
        <v>11.965506917247691</v>
      </c>
      <c r="L12">
        <v>3.3597634726515255E-3</v>
      </c>
      <c r="M12">
        <f>L12*Compras!$A$16</f>
        <v>1.294875470111167E-3</v>
      </c>
      <c r="N12">
        <f t="shared" si="3"/>
        <v>1380.8949993634726</v>
      </c>
      <c r="O12">
        <f t="shared" si="4"/>
        <v>532.20623297739996</v>
      </c>
      <c r="P12">
        <v>0</v>
      </c>
      <c r="Q12">
        <f t="shared" si="2"/>
        <v>0</v>
      </c>
      <c r="R12">
        <f>Q12*Compras!$A$16</f>
        <v>0</v>
      </c>
    </row>
    <row r="13" spans="1:18" x14ac:dyDescent="0.25">
      <c r="A13" s="20">
        <v>42279</v>
      </c>
      <c r="B13" s="9" t="s">
        <v>10</v>
      </c>
      <c r="C13" s="9" t="s">
        <v>28</v>
      </c>
      <c r="D13" s="9" t="s">
        <v>29</v>
      </c>
      <c r="E13" s="13">
        <v>1914</v>
      </c>
      <c r="F13">
        <v>0.25278</v>
      </c>
      <c r="G13">
        <f t="shared" si="0"/>
        <v>483.82092</v>
      </c>
      <c r="H13">
        <f>G13*Compras!$A$16</f>
        <v>186.4678410650715</v>
      </c>
      <c r="I13">
        <v>5.8139400000000001E-3</v>
      </c>
      <c r="J13">
        <f t="shared" si="1"/>
        <v>11.127881159999999</v>
      </c>
      <c r="K13">
        <f>J13*Compras!$A$16</f>
        <v>4.2887603444966436</v>
      </c>
      <c r="L13">
        <v>3.3597634726515255E-3</v>
      </c>
      <c r="M13">
        <f>L13*Compras!$A$16</f>
        <v>1.294875470111167E-3</v>
      </c>
      <c r="N13">
        <f t="shared" si="3"/>
        <v>494.95216092347266</v>
      </c>
      <c r="O13">
        <f t="shared" si="4"/>
        <v>190.75789628503824</v>
      </c>
      <c r="P13">
        <v>0</v>
      </c>
      <c r="Q13">
        <f t="shared" si="2"/>
        <v>0</v>
      </c>
      <c r="R13">
        <f>Q13*Compras!$A$16</f>
        <v>0</v>
      </c>
    </row>
    <row r="14" spans="1:18" x14ac:dyDescent="0.25">
      <c r="A14" s="20">
        <v>42279</v>
      </c>
      <c r="B14" s="9" t="s">
        <v>10</v>
      </c>
      <c r="C14" s="9" t="s">
        <v>21</v>
      </c>
      <c r="D14" s="9" t="s">
        <v>22</v>
      </c>
      <c r="E14" s="13">
        <v>19236</v>
      </c>
      <c r="F14">
        <v>0.25278</v>
      </c>
      <c r="G14">
        <f t="shared" si="0"/>
        <v>4862.4760800000004</v>
      </c>
      <c r="H14">
        <f>G14*Compras!$A$16</f>
        <v>1874.0310296383047</v>
      </c>
      <c r="I14">
        <v>5.8139400000000001E-3</v>
      </c>
      <c r="J14">
        <f t="shared" si="1"/>
        <v>111.83694984</v>
      </c>
      <c r="K14">
        <f>J14*Compras!$A$16</f>
        <v>43.10271368168101</v>
      </c>
      <c r="L14">
        <v>3.3597634726515255E-3</v>
      </c>
      <c r="M14">
        <f>L14*Compras!$A$16</f>
        <v>1.294875470111167E-3</v>
      </c>
      <c r="N14">
        <f t="shared" si="3"/>
        <v>4974.316389603473</v>
      </c>
      <c r="O14">
        <f t="shared" si="4"/>
        <v>1917.135038195456</v>
      </c>
      <c r="P14">
        <v>0</v>
      </c>
      <c r="Q14">
        <f t="shared" si="2"/>
        <v>0</v>
      </c>
      <c r="R14">
        <f>Q14*Compras!$A$16</f>
        <v>0</v>
      </c>
    </row>
    <row r="15" spans="1:18" x14ac:dyDescent="0.25">
      <c r="A15" s="21">
        <v>42279</v>
      </c>
      <c r="B15" s="12" t="s">
        <v>10</v>
      </c>
      <c r="C15" s="12" t="s">
        <v>14</v>
      </c>
      <c r="D15" s="12" t="s">
        <v>32</v>
      </c>
      <c r="E15" s="14">
        <v>3274</v>
      </c>
      <c r="F15" s="7">
        <v>0.39893000000000001</v>
      </c>
      <c r="G15" s="7">
        <f t="shared" si="0"/>
        <v>1306.09682</v>
      </c>
      <c r="H15" s="7">
        <f>G15*Compras!$A$16</f>
        <v>503.37851089067266</v>
      </c>
      <c r="I15" s="7">
        <v>9.1753900000000003E-3</v>
      </c>
      <c r="J15" s="7">
        <f t="shared" si="1"/>
        <v>30.040226860000001</v>
      </c>
      <c r="K15" s="7">
        <f>J15*Compras!$A$16</f>
        <v>11.577705750485473</v>
      </c>
      <c r="L15" s="7">
        <v>1.8631602202034542E-2</v>
      </c>
      <c r="M15" s="7">
        <f>L15*Compras!$A$16</f>
        <v>7.18074497108685E-3</v>
      </c>
      <c r="N15" s="7">
        <f t="shared" si="3"/>
        <v>1336.1556784622021</v>
      </c>
      <c r="O15" s="7">
        <f t="shared" si="4"/>
        <v>514.96339738612915</v>
      </c>
      <c r="P15" s="7">
        <v>0</v>
      </c>
      <c r="Q15" s="7">
        <f t="shared" si="2"/>
        <v>0</v>
      </c>
      <c r="R15" s="7">
        <f>Q15*Compras!$A$16</f>
        <v>0</v>
      </c>
    </row>
    <row r="16" spans="1:18" x14ac:dyDescent="0.25">
      <c r="A16" s="20">
        <v>42279</v>
      </c>
      <c r="B16" s="9" t="s">
        <v>13</v>
      </c>
      <c r="C16" s="9" t="s">
        <v>30</v>
      </c>
      <c r="D16" s="9" t="s">
        <v>27</v>
      </c>
      <c r="E16" s="13">
        <v>1570</v>
      </c>
      <c r="F16">
        <v>0.41060999999999998</v>
      </c>
      <c r="G16">
        <f t="shared" si="0"/>
        <v>644.65769999999998</v>
      </c>
      <c r="H16">
        <f>G16*Compras!$A$16</f>
        <v>248.45541930054313</v>
      </c>
      <c r="I16">
        <v>7.8015899999999997E-3</v>
      </c>
      <c r="J16">
        <f t="shared" si="1"/>
        <v>12.248496299999999</v>
      </c>
      <c r="K16">
        <f>J16*Compras!$A$16</f>
        <v>4.7206529667103192</v>
      </c>
      <c r="L16">
        <v>3.3612315552418405E-3</v>
      </c>
      <c r="M16">
        <f>L16*Compras!$A$16</f>
        <v>1.2954412790288988E-3</v>
      </c>
      <c r="N16">
        <f t="shared" si="3"/>
        <v>656.90955753155515</v>
      </c>
      <c r="O16">
        <f t="shared" si="4"/>
        <v>253.1773677085325</v>
      </c>
      <c r="P16">
        <v>0</v>
      </c>
      <c r="Q16">
        <f t="shared" si="2"/>
        <v>0</v>
      </c>
      <c r="R16">
        <f>Q16*Compras!$A$16</f>
        <v>0</v>
      </c>
    </row>
    <row r="17" spans="1:18" x14ac:dyDescent="0.25">
      <c r="A17" s="20">
        <v>42279</v>
      </c>
      <c r="B17" s="9" t="s">
        <v>13</v>
      </c>
      <c r="C17" s="9" t="s">
        <v>14</v>
      </c>
      <c r="D17" s="9" t="s">
        <v>15</v>
      </c>
      <c r="E17" s="13">
        <v>8146</v>
      </c>
      <c r="F17">
        <v>0.39893000000000001</v>
      </c>
      <c r="G17">
        <f t="shared" si="0"/>
        <v>3249.6837799999998</v>
      </c>
      <c r="H17">
        <f>G17*Compras!$A$16</f>
        <v>1252.4500151849174</v>
      </c>
      <c r="I17">
        <v>7.5796700000000002E-3</v>
      </c>
      <c r="J17">
        <f t="shared" si="1"/>
        <v>61.743991819999998</v>
      </c>
      <c r="K17">
        <f>J17*Compras!$A$16</f>
        <v>23.79655028851343</v>
      </c>
      <c r="L17">
        <v>9.4992133868156189E-3</v>
      </c>
      <c r="M17">
        <f>L17*Compras!$A$16</f>
        <v>3.6610608157578929E-3</v>
      </c>
      <c r="N17">
        <f t="shared" si="3"/>
        <v>3311.4372710333864</v>
      </c>
      <c r="O17">
        <f t="shared" si="4"/>
        <v>1276.2502265342466</v>
      </c>
      <c r="P17">
        <v>0</v>
      </c>
      <c r="Q17">
        <f t="shared" si="2"/>
        <v>0</v>
      </c>
      <c r="R17">
        <f>Q17*Compras!$A$16</f>
        <v>0</v>
      </c>
    </row>
    <row r="18" spans="1:18" x14ac:dyDescent="0.25">
      <c r="A18" s="20">
        <v>42279</v>
      </c>
      <c r="B18" s="9" t="s">
        <v>13</v>
      </c>
      <c r="C18" s="9" t="s">
        <v>74</v>
      </c>
      <c r="D18" s="9" t="s">
        <v>31</v>
      </c>
      <c r="E18" s="13">
        <v>5967</v>
      </c>
      <c r="F18">
        <v>0.25284000000000001</v>
      </c>
      <c r="G18">
        <f t="shared" si="0"/>
        <v>1508.6962800000001</v>
      </c>
      <c r="H18">
        <f>G18*Compras!$A$16</f>
        <v>581.46170726661558</v>
      </c>
      <c r="I18">
        <v>4.8039600000000003E-3</v>
      </c>
      <c r="J18">
        <f t="shared" si="1"/>
        <v>28.665229320000002</v>
      </c>
      <c r="K18">
        <f>J18*Compras!$A$16</f>
        <v>11.047772438065694</v>
      </c>
      <c r="L18">
        <v>5.8568641981168092E-3</v>
      </c>
      <c r="M18">
        <f>L18*Compras!$A$16</f>
        <v>2.2572749074888133E-3</v>
      </c>
      <c r="N18">
        <f t="shared" si="3"/>
        <v>1537.3673661841983</v>
      </c>
      <c r="O18">
        <f t="shared" si="4"/>
        <v>592.51173697958882</v>
      </c>
      <c r="P18">
        <v>0</v>
      </c>
      <c r="Q18">
        <f t="shared" si="2"/>
        <v>0</v>
      </c>
      <c r="R18">
        <f>Q18*Compras!$A$16</f>
        <v>0</v>
      </c>
    </row>
    <row r="19" spans="1:18" x14ac:dyDescent="0.25">
      <c r="A19" s="20">
        <v>42279</v>
      </c>
      <c r="B19" s="9" t="s">
        <v>13</v>
      </c>
      <c r="C19" s="9" t="s">
        <v>75</v>
      </c>
      <c r="D19" s="9" t="s">
        <v>24</v>
      </c>
      <c r="E19" s="13">
        <v>3376</v>
      </c>
      <c r="F19">
        <v>0.25284000000000001</v>
      </c>
      <c r="G19">
        <f t="shared" si="0"/>
        <v>853.58784000000003</v>
      </c>
      <c r="H19">
        <f>G19*Compras!$A$16</f>
        <v>328.97850238513388</v>
      </c>
      <c r="I19">
        <v>4.8039600000000003E-3</v>
      </c>
      <c r="J19">
        <f t="shared" si="1"/>
        <v>16.21816896</v>
      </c>
      <c r="K19">
        <f>J19*Compras!$A$16</f>
        <v>6.250591545317544</v>
      </c>
      <c r="L19">
        <v>3.3612315552418405E-3</v>
      </c>
      <c r="M19">
        <f>L19*Compras!$A$16</f>
        <v>1.2954412790288988E-3</v>
      </c>
      <c r="N19">
        <f t="shared" si="3"/>
        <v>869.80937019155522</v>
      </c>
      <c r="O19">
        <f t="shared" si="4"/>
        <v>335.23038937173044</v>
      </c>
      <c r="P19">
        <v>0</v>
      </c>
      <c r="Q19">
        <f t="shared" si="2"/>
        <v>0</v>
      </c>
      <c r="R19">
        <f>Q19*Compras!$A$16</f>
        <v>0</v>
      </c>
    </row>
    <row r="20" spans="1:18" ht="15.75" thickBot="1" x14ac:dyDescent="0.3">
      <c r="A20" s="23">
        <v>42279</v>
      </c>
      <c r="B20" s="11" t="s">
        <v>13</v>
      </c>
      <c r="C20" s="11" t="s">
        <v>16</v>
      </c>
      <c r="D20" s="11" t="s">
        <v>17</v>
      </c>
      <c r="E20" s="15">
        <v>10692</v>
      </c>
      <c r="F20" s="10">
        <v>0.25278</v>
      </c>
      <c r="G20" s="10">
        <f t="shared" si="0"/>
        <v>2702.7237599999999</v>
      </c>
      <c r="H20" s="10">
        <f>G20*Compras!$A$16</f>
        <v>1041.6479397428132</v>
      </c>
      <c r="I20" s="10">
        <v>4.8028200000000002E-3</v>
      </c>
      <c r="J20" s="10">
        <f t="shared" si="1"/>
        <v>51.351751440000001</v>
      </c>
      <c r="K20" s="10">
        <f>J20*Compras!$A$16</f>
        <v>19.791310855113451</v>
      </c>
      <c r="L20" s="10">
        <v>3.3612315552418405E-3</v>
      </c>
      <c r="M20" s="10">
        <f>L20*Compras!$A$16</f>
        <v>1.2954412790288988E-3</v>
      </c>
      <c r="N20" s="10">
        <f t="shared" si="3"/>
        <v>2754.078872671555</v>
      </c>
      <c r="O20" s="10">
        <f t="shared" si="4"/>
        <v>1061.4405460392056</v>
      </c>
      <c r="P20" s="10">
        <v>0</v>
      </c>
      <c r="Q20" s="10">
        <f t="shared" si="2"/>
        <v>0</v>
      </c>
      <c r="R20" s="10">
        <f>Q20*Compras!$A$16</f>
        <v>0</v>
      </c>
    </row>
    <row r="21" spans="1:18" x14ac:dyDescent="0.25">
      <c r="A21" s="20">
        <v>42280</v>
      </c>
      <c r="B21" s="9" t="s">
        <v>10</v>
      </c>
      <c r="C21" s="9" t="s">
        <v>75</v>
      </c>
      <c r="D21" s="9" t="s">
        <v>24</v>
      </c>
      <c r="E21" s="13">
        <v>6796</v>
      </c>
      <c r="F21">
        <v>0.25284000000000001</v>
      </c>
      <c r="G21">
        <f t="shared" si="0"/>
        <v>1718.3006400000002</v>
      </c>
      <c r="H21">
        <f>G21*Compras!$A$16</f>
        <v>662.24463928002672</v>
      </c>
      <c r="I21">
        <v>5.5624799999999999E-3</v>
      </c>
      <c r="J21">
        <f t="shared" si="1"/>
        <v>37.802614079999998</v>
      </c>
      <c r="K21">
        <f>J21*Compras!$A$16</f>
        <v>14.569382064160585</v>
      </c>
      <c r="L21">
        <v>3.34739238133494E-3</v>
      </c>
      <c r="M21">
        <f>L21*Compras!$A$16</f>
        <v>1.2901075681993966E-3</v>
      </c>
      <c r="N21">
        <f t="shared" si="3"/>
        <v>1756.1066014723815</v>
      </c>
      <c r="O21">
        <f t="shared" si="4"/>
        <v>676.81531145175552</v>
      </c>
      <c r="P21">
        <v>0</v>
      </c>
      <c r="Q21">
        <f t="shared" si="2"/>
        <v>0</v>
      </c>
      <c r="R21">
        <f>Q21*Compras!$A$16</f>
        <v>0</v>
      </c>
    </row>
    <row r="22" spans="1:18" x14ac:dyDescent="0.25">
      <c r="A22" s="20">
        <v>42280</v>
      </c>
      <c r="B22" s="9" t="s">
        <v>10</v>
      </c>
      <c r="C22" s="9" t="s">
        <v>14</v>
      </c>
      <c r="D22" s="9" t="s">
        <v>32</v>
      </c>
      <c r="E22" s="13">
        <v>19636</v>
      </c>
      <c r="F22">
        <v>0.39893000000000001</v>
      </c>
      <c r="G22">
        <f t="shared" si="0"/>
        <v>7833.3894799999998</v>
      </c>
      <c r="H22">
        <f>G22*Compras!$A$16</f>
        <v>3019.0410628739305</v>
      </c>
      <c r="I22">
        <v>8.7764599999999998E-3</v>
      </c>
      <c r="J22">
        <f t="shared" si="1"/>
        <v>172.33456856000001</v>
      </c>
      <c r="K22">
        <f>J22*Compras!$A$16</f>
        <v>66.418903383226478</v>
      </c>
      <c r="L22">
        <v>5.8937358321395844E-3</v>
      </c>
      <c r="M22">
        <f>L22*Compras!$A$16</f>
        <v>2.2714854835688397E-3</v>
      </c>
      <c r="N22">
        <f t="shared" si="3"/>
        <v>8005.7299422958313</v>
      </c>
      <c r="O22">
        <f t="shared" si="4"/>
        <v>3085.4622377426404</v>
      </c>
      <c r="P22">
        <v>0</v>
      </c>
      <c r="Q22">
        <f t="shared" si="2"/>
        <v>0</v>
      </c>
      <c r="R22">
        <f>Q22*Compras!$A$16</f>
        <v>0</v>
      </c>
    </row>
    <row r="23" spans="1:18" x14ac:dyDescent="0.25">
      <c r="A23" s="21">
        <v>42280</v>
      </c>
      <c r="B23" s="12" t="s">
        <v>10</v>
      </c>
      <c r="C23" s="12" t="s">
        <v>37</v>
      </c>
      <c r="D23" s="12" t="s">
        <v>38</v>
      </c>
      <c r="E23" s="14">
        <v>3442</v>
      </c>
      <c r="F23" s="7">
        <v>0.25278</v>
      </c>
      <c r="G23" s="7">
        <f t="shared" si="0"/>
        <v>870.06876</v>
      </c>
      <c r="H23" s="7">
        <f>G23*Compras!$A$16</f>
        <v>335.33035995087567</v>
      </c>
      <c r="I23" s="7">
        <v>5.5611599999999999E-3</v>
      </c>
      <c r="J23" s="7">
        <f t="shared" si="1"/>
        <v>19.141512719999998</v>
      </c>
      <c r="K23" s="7">
        <f>J23*Compras!$A$16</f>
        <v>7.377267918919264</v>
      </c>
      <c r="L23" s="7">
        <v>1.7140495829610802E-2</v>
      </c>
      <c r="M23" s="7">
        <f>L23*Compras!$A$16</f>
        <v>6.6060625326668137E-3</v>
      </c>
      <c r="N23" s="7">
        <f t="shared" si="3"/>
        <v>889.22741321582964</v>
      </c>
      <c r="O23" s="7">
        <f t="shared" si="4"/>
        <v>342.7142339323276</v>
      </c>
      <c r="P23" s="7">
        <v>0</v>
      </c>
      <c r="Q23" s="7">
        <f t="shared" si="2"/>
        <v>0</v>
      </c>
      <c r="R23" s="7">
        <f>Q23*Compras!$A$16</f>
        <v>0</v>
      </c>
    </row>
    <row r="24" spans="1:18" x14ac:dyDescent="0.25">
      <c r="A24" s="20">
        <v>42280</v>
      </c>
      <c r="B24" s="9" t="s">
        <v>13</v>
      </c>
      <c r="C24" s="9" t="s">
        <v>30</v>
      </c>
      <c r="D24" s="9" t="s">
        <v>27</v>
      </c>
      <c r="E24" s="13">
        <v>6694</v>
      </c>
      <c r="F24">
        <v>0.41060999999999998</v>
      </c>
      <c r="G24">
        <f t="shared" si="0"/>
        <v>2748.6233399999996</v>
      </c>
      <c r="H24">
        <f>G24*Compras!$A$16</f>
        <v>1059.3379470049908</v>
      </c>
      <c r="I24">
        <v>6.9803700000000005E-3</v>
      </c>
      <c r="J24">
        <f t="shared" si="1"/>
        <v>46.726596780000001</v>
      </c>
      <c r="K24">
        <f>J24*Compras!$A$16</f>
        <v>18.008745099084845</v>
      </c>
      <c r="L24">
        <v>3.3585222502099076E-3</v>
      </c>
      <c r="M24">
        <f>L24*Compras!$A$16</f>
        <v>1.2943970946226288E-3</v>
      </c>
      <c r="N24">
        <f t="shared" si="3"/>
        <v>2795.35329530225</v>
      </c>
      <c r="O24">
        <f t="shared" si="4"/>
        <v>1077.3479865011702</v>
      </c>
      <c r="P24">
        <v>0</v>
      </c>
      <c r="Q24">
        <f t="shared" si="2"/>
        <v>0</v>
      </c>
      <c r="R24">
        <f>Q24*Compras!$A$16</f>
        <v>0</v>
      </c>
    </row>
    <row r="25" spans="1:18" x14ac:dyDescent="0.25">
      <c r="A25" s="20">
        <v>42280</v>
      </c>
      <c r="B25" s="9" t="s">
        <v>13</v>
      </c>
      <c r="C25" s="9" t="s">
        <v>11</v>
      </c>
      <c r="D25" s="9" t="s">
        <v>12</v>
      </c>
      <c r="E25" s="13">
        <v>4388</v>
      </c>
      <c r="F25">
        <v>0.25278</v>
      </c>
      <c r="G25">
        <f t="shared" si="0"/>
        <v>1109.1986400000001</v>
      </c>
      <c r="H25">
        <f>G25*Compras!$A$16</f>
        <v>427.49262622441677</v>
      </c>
      <c r="I25">
        <v>4.2972600000000007E-3</v>
      </c>
      <c r="J25">
        <f t="shared" si="1"/>
        <v>18.856376880000003</v>
      </c>
      <c r="K25">
        <f>J25*Compras!$A$16</f>
        <v>7.2673746458150861</v>
      </c>
      <c r="L25">
        <v>8.4668181227068422E-3</v>
      </c>
      <c r="M25">
        <f>L25*Compras!$A$16</f>
        <v>3.2631687278668444E-3</v>
      </c>
      <c r="N25">
        <f t="shared" si="3"/>
        <v>1128.0634836981228</v>
      </c>
      <c r="O25">
        <f t="shared" si="4"/>
        <v>434.76326403895973</v>
      </c>
      <c r="P25">
        <v>0</v>
      </c>
      <c r="Q25">
        <f t="shared" si="2"/>
        <v>0</v>
      </c>
      <c r="R25">
        <f>Q25*Compras!$A$16</f>
        <v>0</v>
      </c>
    </row>
    <row r="26" spans="1:18" x14ac:dyDescent="0.25">
      <c r="A26" s="20">
        <v>42280</v>
      </c>
      <c r="B26" s="9" t="s">
        <v>13</v>
      </c>
      <c r="C26" s="9" t="s">
        <v>33</v>
      </c>
      <c r="D26" s="9" t="s">
        <v>34</v>
      </c>
      <c r="E26" s="13">
        <v>5400</v>
      </c>
      <c r="F26">
        <v>0.25278</v>
      </c>
      <c r="G26">
        <f t="shared" si="0"/>
        <v>1365.0119999999999</v>
      </c>
      <c r="H26">
        <f>G26*Compras!$A$16</f>
        <v>526.08481805192582</v>
      </c>
      <c r="I26">
        <v>4.2972600000000007E-3</v>
      </c>
      <c r="J26">
        <f t="shared" si="1"/>
        <v>23.205204000000002</v>
      </c>
      <c r="K26">
        <f>J26*Compras!$A$16</f>
        <v>8.9434419068827395</v>
      </c>
      <c r="L26">
        <v>3.3585222502099076E-3</v>
      </c>
      <c r="M26">
        <f>L26*Compras!$A$16</f>
        <v>1.2943970946226288E-3</v>
      </c>
      <c r="N26">
        <f t="shared" si="3"/>
        <v>1388.2205625222502</v>
      </c>
      <c r="O26">
        <f t="shared" si="4"/>
        <v>535.0295543559032</v>
      </c>
      <c r="P26">
        <v>0</v>
      </c>
      <c r="Q26">
        <f t="shared" si="2"/>
        <v>0</v>
      </c>
      <c r="R26">
        <f>Q26*Compras!$A$16</f>
        <v>0</v>
      </c>
    </row>
    <row r="27" spans="1:18" x14ac:dyDescent="0.25">
      <c r="A27" s="20">
        <v>42280</v>
      </c>
      <c r="B27" s="9" t="s">
        <v>13</v>
      </c>
      <c r="C27" s="9" t="s">
        <v>23</v>
      </c>
      <c r="D27" s="9" t="s">
        <v>45</v>
      </c>
      <c r="E27" s="13">
        <v>1147</v>
      </c>
      <c r="F27">
        <v>0.24573</v>
      </c>
      <c r="G27">
        <f t="shared" si="0"/>
        <v>281.85230999999999</v>
      </c>
      <c r="H27">
        <f>G27*Compras!$A$16</f>
        <v>108.62777852785543</v>
      </c>
      <c r="I27">
        <v>4.1774100000000003E-3</v>
      </c>
      <c r="J27">
        <f t="shared" si="1"/>
        <v>4.7914892700000005</v>
      </c>
      <c r="K27">
        <f>J27*Compras!$A$16</f>
        <v>1.8466722349735425</v>
      </c>
      <c r="L27">
        <v>4.6950501326059949E-2</v>
      </c>
      <c r="M27">
        <f>L27*Compras!$A$16</f>
        <v>1.8095039419116426E-2</v>
      </c>
      <c r="N27">
        <f t="shared" si="3"/>
        <v>286.69074977132607</v>
      </c>
      <c r="O27">
        <f t="shared" si="4"/>
        <v>110.49254580224809</v>
      </c>
      <c r="P27">
        <v>0</v>
      </c>
      <c r="Q27">
        <f t="shared" si="2"/>
        <v>0</v>
      </c>
      <c r="R27">
        <f>Q27*Compras!$A$16</f>
        <v>0</v>
      </c>
    </row>
    <row r="28" spans="1:18" x14ac:dyDescent="0.25">
      <c r="A28" s="20">
        <v>42280</v>
      </c>
      <c r="B28" s="9" t="s">
        <v>13</v>
      </c>
      <c r="C28" s="9" t="s">
        <v>35</v>
      </c>
      <c r="D28" s="9" t="s">
        <v>36</v>
      </c>
      <c r="E28" s="13">
        <v>6582</v>
      </c>
      <c r="F28">
        <v>0.25278</v>
      </c>
      <c r="G28">
        <f t="shared" si="0"/>
        <v>1663.7979600000001</v>
      </c>
      <c r="H28">
        <f>G28*Compras!$A$16</f>
        <v>641.23893933662521</v>
      </c>
      <c r="I28">
        <v>4.2972600000000007E-3</v>
      </c>
      <c r="J28">
        <f t="shared" si="1"/>
        <v>28.284565320000006</v>
      </c>
      <c r="K28">
        <f>J28*Compras!$A$16</f>
        <v>10.90106196872263</v>
      </c>
      <c r="L28">
        <v>7.4751038408570345E-3</v>
      </c>
      <c r="M28">
        <f>L28*Compras!$A$16</f>
        <v>2.880955364521722E-3</v>
      </c>
      <c r="N28">
        <f t="shared" si="3"/>
        <v>1692.0900004238408</v>
      </c>
      <c r="O28">
        <f t="shared" si="4"/>
        <v>652.14288226071233</v>
      </c>
      <c r="P28">
        <v>0</v>
      </c>
      <c r="Q28">
        <f t="shared" si="2"/>
        <v>0</v>
      </c>
      <c r="R28">
        <f>Q28*Compras!$A$16</f>
        <v>0</v>
      </c>
    </row>
    <row r="29" spans="1:18" ht="15.75" thickBot="1" x14ac:dyDescent="0.3">
      <c r="A29" s="22">
        <v>42280</v>
      </c>
      <c r="B29" s="11" t="s">
        <v>13</v>
      </c>
      <c r="C29" s="11" t="s">
        <v>39</v>
      </c>
      <c r="D29" s="11" t="s">
        <v>40</v>
      </c>
      <c r="E29" s="15">
        <v>5564</v>
      </c>
      <c r="F29" s="10">
        <v>0.25278</v>
      </c>
      <c r="G29" s="10">
        <f t="shared" si="0"/>
        <v>1406.46792</v>
      </c>
      <c r="H29" s="10">
        <f>G29*Compras!$A$16</f>
        <v>542.06220882239177</v>
      </c>
      <c r="I29" s="10">
        <v>4.2972600000000007E-3</v>
      </c>
      <c r="J29" s="10">
        <f t="shared" si="1"/>
        <v>23.909954640000002</v>
      </c>
      <c r="K29" s="10">
        <f>J29*Compras!$A$16</f>
        <v>9.21505754998066</v>
      </c>
      <c r="L29" s="10">
        <v>3.3585222502099076E-3</v>
      </c>
      <c r="M29" s="10">
        <f>L29*Compras!$A$16</f>
        <v>1.2943970946226288E-3</v>
      </c>
      <c r="N29" s="10">
        <f t="shared" si="3"/>
        <v>1430.3812331622503</v>
      </c>
      <c r="O29" s="10">
        <f t="shared" si="4"/>
        <v>551.27856076946705</v>
      </c>
      <c r="P29" s="10">
        <v>0</v>
      </c>
      <c r="Q29" s="10">
        <f t="shared" si="2"/>
        <v>0</v>
      </c>
      <c r="R29" s="10">
        <f>Q29*Compras!$A$16</f>
        <v>0</v>
      </c>
    </row>
    <row r="30" spans="1:18" x14ac:dyDescent="0.25">
      <c r="A30" s="20">
        <v>42283</v>
      </c>
      <c r="B30" s="9" t="s">
        <v>10</v>
      </c>
      <c r="C30" s="9" t="s">
        <v>14</v>
      </c>
      <c r="D30" s="9" t="s">
        <v>32</v>
      </c>
      <c r="E30" s="13">
        <v>9878</v>
      </c>
      <c r="F30">
        <v>0.39893000000000001</v>
      </c>
      <c r="G30">
        <f t="shared" si="0"/>
        <v>3940.6305400000001</v>
      </c>
      <c r="H30">
        <f>G30*Compras!$A$16</f>
        <v>1518.7455499627565</v>
      </c>
      <c r="I30">
        <v>9.9732500000000012E-3</v>
      </c>
      <c r="J30">
        <f t="shared" si="1"/>
        <v>98.515763500000006</v>
      </c>
      <c r="K30">
        <f>J30*Compras!$A$16</f>
        <v>37.968638749068916</v>
      </c>
      <c r="L30">
        <v>3.3642847530614989E-3</v>
      </c>
      <c r="M30">
        <f>L30*Compras!$A$16</f>
        <v>1.2966180020316503E-3</v>
      </c>
      <c r="N30">
        <f t="shared" si="3"/>
        <v>4039.1496677847531</v>
      </c>
      <c r="O30">
        <f t="shared" si="4"/>
        <v>1556.7154853298275</v>
      </c>
      <c r="P30">
        <v>8.3775299999999994E-3</v>
      </c>
      <c r="Q30">
        <f t="shared" si="2"/>
        <v>82.753241339999988</v>
      </c>
      <c r="R30">
        <f>Q30*Compras!$A$16</f>
        <v>31.893656549217884</v>
      </c>
    </row>
    <row r="31" spans="1:18" x14ac:dyDescent="0.25">
      <c r="A31" s="20">
        <v>42283</v>
      </c>
      <c r="B31" s="9" t="s">
        <v>10</v>
      </c>
      <c r="C31" s="9" t="s">
        <v>16</v>
      </c>
      <c r="D31" s="9" t="s">
        <v>17</v>
      </c>
      <c r="E31" s="13">
        <v>16952</v>
      </c>
      <c r="F31">
        <v>0.25278</v>
      </c>
      <c r="G31">
        <f t="shared" si="0"/>
        <v>4285.1265599999997</v>
      </c>
      <c r="H31">
        <f>G31*Compras!$A$16</f>
        <v>1651.5166362252307</v>
      </c>
      <c r="I31">
        <v>6.3195000000000005E-3</v>
      </c>
      <c r="J31">
        <f t="shared" si="1"/>
        <v>107.12816400000001</v>
      </c>
      <c r="K31">
        <f>J31*Compras!$A$16</f>
        <v>41.287915905630776</v>
      </c>
      <c r="L31">
        <v>6.3137892363083134E-3</v>
      </c>
      <c r="M31">
        <f>L31*Compras!$A$16</f>
        <v>2.4333768945631737E-3</v>
      </c>
      <c r="N31">
        <f t="shared" si="3"/>
        <v>4392.2610377892361</v>
      </c>
      <c r="O31">
        <f t="shared" si="4"/>
        <v>1692.8069855077561</v>
      </c>
      <c r="P31">
        <v>5.3083799999999997E-3</v>
      </c>
      <c r="Q31">
        <f t="shared" si="2"/>
        <v>89.987657759999991</v>
      </c>
      <c r="R31">
        <f>Q31*Compras!$A$16</f>
        <v>34.681849360729842</v>
      </c>
    </row>
    <row r="32" spans="1:18" x14ac:dyDescent="0.25">
      <c r="A32" s="21">
        <v>42283</v>
      </c>
      <c r="B32" s="12" t="s">
        <v>10</v>
      </c>
      <c r="C32" s="12" t="s">
        <v>30</v>
      </c>
      <c r="D32" s="12" t="s">
        <v>27</v>
      </c>
      <c r="E32" s="14">
        <v>2894</v>
      </c>
      <c r="F32" s="7">
        <v>0.41060999999999998</v>
      </c>
      <c r="G32" s="7">
        <f t="shared" si="0"/>
        <v>1188.3053399999999</v>
      </c>
      <c r="H32" s="7">
        <f>G32*Compras!$A$16</f>
        <v>457.9808811820202</v>
      </c>
      <c r="I32" s="7">
        <v>1.026525E-2</v>
      </c>
      <c r="J32" s="7">
        <f t="shared" si="1"/>
        <v>29.7076335</v>
      </c>
      <c r="K32" s="7">
        <f>J32*Compras!$A$16</f>
        <v>11.449522029550506</v>
      </c>
      <c r="L32" s="7">
        <v>2.0641409839447122E-2</v>
      </c>
      <c r="M32" s="7">
        <f>L32*Compras!$A$16</f>
        <v>7.9553383704471254E-3</v>
      </c>
      <c r="N32" s="7">
        <f t="shared" si="3"/>
        <v>1218.0336149098393</v>
      </c>
      <c r="O32" s="7">
        <f t="shared" si="4"/>
        <v>469.43835854994114</v>
      </c>
      <c r="P32" s="7">
        <v>8.6228099999999981E-3</v>
      </c>
      <c r="Q32" s="7">
        <f t="shared" si="2"/>
        <v>24.954412139999995</v>
      </c>
      <c r="R32" s="7">
        <f>Q32*Compras!$A$16</f>
        <v>9.6175985048224231</v>
      </c>
    </row>
    <row r="33" spans="1:18" x14ac:dyDescent="0.25">
      <c r="A33" s="20">
        <v>42283</v>
      </c>
      <c r="B33" s="9" t="s">
        <v>13</v>
      </c>
      <c r="C33" s="9" t="s">
        <v>76</v>
      </c>
      <c r="D33" s="9" t="s">
        <v>26</v>
      </c>
      <c r="E33" s="13">
        <v>3734</v>
      </c>
      <c r="F33">
        <v>0.25284000000000001</v>
      </c>
      <c r="G33">
        <f t="shared" si="0"/>
        <v>944.10455999999999</v>
      </c>
      <c r="H33">
        <f>G33*Compras!$A$16</f>
        <v>363.86425589635365</v>
      </c>
      <c r="I33">
        <v>4.8039600000000003E-3</v>
      </c>
      <c r="J33">
        <f t="shared" si="1"/>
        <v>17.937986640000002</v>
      </c>
      <c r="K33">
        <f>J33*Compras!$A$16</f>
        <v>6.91342086203072</v>
      </c>
      <c r="L33">
        <v>3.3395671920919048E-3</v>
      </c>
      <c r="M33">
        <f>L33*Compras!$A$16</f>
        <v>1.2870916875630768E-3</v>
      </c>
      <c r="N33">
        <f t="shared" si="3"/>
        <v>962.0458862071921</v>
      </c>
      <c r="O33">
        <f t="shared" si="4"/>
        <v>370.77896385007193</v>
      </c>
      <c r="P33">
        <v>0</v>
      </c>
      <c r="Q33">
        <f t="shared" si="2"/>
        <v>0</v>
      </c>
      <c r="R33">
        <f>Q33*Compras!$A$16</f>
        <v>0</v>
      </c>
    </row>
    <row r="34" spans="1:18" x14ac:dyDescent="0.25">
      <c r="A34" s="20">
        <v>42283</v>
      </c>
      <c r="B34" s="9" t="s">
        <v>13</v>
      </c>
      <c r="C34" s="9" t="s">
        <v>39</v>
      </c>
      <c r="D34" s="9" t="s">
        <v>40</v>
      </c>
      <c r="E34" s="13">
        <v>1280</v>
      </c>
      <c r="F34">
        <v>0.25278</v>
      </c>
      <c r="G34">
        <f t="shared" ref="G34:G65" si="5">E34*F34</f>
        <v>323.55840000000001</v>
      </c>
      <c r="H34">
        <f>G34*Compras!$A$16</f>
        <v>124.70158650119724</v>
      </c>
      <c r="I34">
        <v>4.8028200000000002E-3</v>
      </c>
      <c r="J34">
        <f t="shared" ref="J34:J65" si="6">E34*I34</f>
        <v>6.1476096</v>
      </c>
      <c r="K34">
        <f>J34*Compras!$A$16</f>
        <v>2.3693301435227476</v>
      </c>
      <c r="L34">
        <v>3.3395671920919048E-3</v>
      </c>
      <c r="M34">
        <f>L34*Compras!$A$16</f>
        <v>1.2870916875630768E-3</v>
      </c>
      <c r="N34">
        <f t="shared" si="3"/>
        <v>329.7093491671921</v>
      </c>
      <c r="O34">
        <f t="shared" si="4"/>
        <v>127.07220373640754</v>
      </c>
      <c r="P34">
        <v>0</v>
      </c>
      <c r="Q34">
        <f t="shared" ref="Q34:Q65" si="7">E34*P34</f>
        <v>0</v>
      </c>
      <c r="R34">
        <f>Q34*Compras!$A$16</f>
        <v>0</v>
      </c>
    </row>
    <row r="35" spans="1:18" x14ac:dyDescent="0.25">
      <c r="A35" s="20">
        <v>42283</v>
      </c>
      <c r="B35" s="9" t="s">
        <v>13</v>
      </c>
      <c r="C35" s="9" t="s">
        <v>37</v>
      </c>
      <c r="D35" s="9" t="s">
        <v>38</v>
      </c>
      <c r="E35" s="13">
        <v>5892</v>
      </c>
      <c r="F35">
        <v>0.25278</v>
      </c>
      <c r="G35">
        <f t="shared" si="5"/>
        <v>1489.37976</v>
      </c>
      <c r="H35">
        <f>G35*Compras!$A$16</f>
        <v>574.01699036332354</v>
      </c>
      <c r="I35">
        <v>4.8028200000000002E-3</v>
      </c>
      <c r="J35">
        <f t="shared" si="6"/>
        <v>28.29821544</v>
      </c>
      <c r="K35">
        <f>J35*Compras!$A$16</f>
        <v>10.906322816903147</v>
      </c>
      <c r="L35">
        <v>3.3395671920919048E-3</v>
      </c>
      <c r="M35">
        <f>L35*Compras!$A$16</f>
        <v>1.2870916875630768E-3</v>
      </c>
      <c r="N35">
        <f t="shared" si="3"/>
        <v>1517.6813150071921</v>
      </c>
      <c r="O35">
        <f t="shared" si="4"/>
        <v>584.9246002719143</v>
      </c>
      <c r="P35">
        <v>0</v>
      </c>
      <c r="Q35">
        <f t="shared" si="7"/>
        <v>0</v>
      </c>
      <c r="R35">
        <f>Q35*Compras!$A$16</f>
        <v>0</v>
      </c>
    </row>
    <row r="36" spans="1:18" x14ac:dyDescent="0.25">
      <c r="A36" s="20">
        <v>42283</v>
      </c>
      <c r="B36" s="9" t="s">
        <v>13</v>
      </c>
      <c r="C36" s="9" t="s">
        <v>35</v>
      </c>
      <c r="D36" s="9" t="s">
        <v>36</v>
      </c>
      <c r="E36" s="13">
        <v>8316</v>
      </c>
      <c r="F36">
        <v>0.25278</v>
      </c>
      <c r="G36">
        <f t="shared" si="5"/>
        <v>2102.1184800000001</v>
      </c>
      <c r="H36">
        <f>G36*Compras!$A$16</f>
        <v>810.17061979996583</v>
      </c>
      <c r="I36">
        <v>4.8028200000000002E-3</v>
      </c>
      <c r="J36">
        <f t="shared" si="6"/>
        <v>39.940251119999999</v>
      </c>
      <c r="K36">
        <f>J36*Compras!$A$16</f>
        <v>15.39324177619935</v>
      </c>
      <c r="L36">
        <v>3.3395671920919048E-3</v>
      </c>
      <c r="M36">
        <f>L36*Compras!$A$16</f>
        <v>1.2870916875630768E-3</v>
      </c>
      <c r="N36">
        <f t="shared" si="3"/>
        <v>2142.0620706871923</v>
      </c>
      <c r="O36">
        <f t="shared" si="4"/>
        <v>825.56514866785278</v>
      </c>
      <c r="P36">
        <v>0</v>
      </c>
      <c r="Q36">
        <f t="shared" si="7"/>
        <v>0</v>
      </c>
      <c r="R36">
        <f>Q36*Compras!$A$16</f>
        <v>0</v>
      </c>
    </row>
    <row r="37" spans="1:18" x14ac:dyDescent="0.25">
      <c r="A37" s="24">
        <v>42283</v>
      </c>
      <c r="B37" s="8" t="s">
        <v>13</v>
      </c>
      <c r="C37" s="8" t="s">
        <v>18</v>
      </c>
      <c r="D37" s="8" t="s">
        <v>19</v>
      </c>
      <c r="E37" s="18">
        <v>7110</v>
      </c>
      <c r="F37">
        <v>0.25278</v>
      </c>
      <c r="G37">
        <f t="shared" si="5"/>
        <v>1797.2658000000001</v>
      </c>
      <c r="H37">
        <f>G37*Compras!$A$16</f>
        <v>692.67834376836902</v>
      </c>
      <c r="I37">
        <v>4.8028200000000002E-3</v>
      </c>
      <c r="J37">
        <f t="shared" si="6"/>
        <v>34.1480502</v>
      </c>
      <c r="K37">
        <f>J37*Compras!$A$16</f>
        <v>13.160888531599012</v>
      </c>
      <c r="L37">
        <v>3.3395671920919048E-3</v>
      </c>
      <c r="M37">
        <f>L37*Compras!$A$16</f>
        <v>1.2870916875630768E-3</v>
      </c>
      <c r="N37">
        <f t="shared" si="3"/>
        <v>1831.4171897671922</v>
      </c>
      <c r="O37">
        <f t="shared" si="4"/>
        <v>705.84051939165556</v>
      </c>
      <c r="P37">
        <v>0</v>
      </c>
      <c r="Q37">
        <f t="shared" si="7"/>
        <v>0</v>
      </c>
      <c r="R37">
        <f>Q37*Compras!$A$16</f>
        <v>0</v>
      </c>
    </row>
    <row r="38" spans="1:18" ht="15.75" thickBot="1" x14ac:dyDescent="0.3">
      <c r="A38" s="22">
        <v>42283</v>
      </c>
      <c r="B38" s="11" t="s">
        <v>13</v>
      </c>
      <c r="C38" s="11" t="s">
        <v>14</v>
      </c>
      <c r="D38" s="11" t="s">
        <v>48</v>
      </c>
      <c r="E38" s="15">
        <v>3612</v>
      </c>
      <c r="F38" s="10">
        <v>0.39893000000000001</v>
      </c>
      <c r="G38" s="10">
        <f t="shared" si="5"/>
        <v>1440.93516</v>
      </c>
      <c r="H38" s="10">
        <f>G38*Compras!$A$16</f>
        <v>555.34611525262972</v>
      </c>
      <c r="I38" s="10">
        <v>7.5796700000000002E-3</v>
      </c>
      <c r="J38" s="10">
        <f t="shared" si="6"/>
        <v>27.377768039999999</v>
      </c>
      <c r="K38" s="10">
        <f>J38*Compras!$A$16</f>
        <v>10.551576189799965</v>
      </c>
      <c r="L38" s="10">
        <v>1.7182313592977838E-2</v>
      </c>
      <c r="M38" s="10">
        <f>L38*Compras!$A$16</f>
        <v>6.622179380307922E-3</v>
      </c>
      <c r="N38" s="10">
        <f t="shared" si="3"/>
        <v>1468.330110353593</v>
      </c>
      <c r="O38" s="10">
        <f t="shared" si="4"/>
        <v>565.90431362181005</v>
      </c>
      <c r="P38" s="10">
        <v>0</v>
      </c>
      <c r="Q38" s="10">
        <f t="shared" si="7"/>
        <v>0</v>
      </c>
      <c r="R38" s="10">
        <f>Q38*Compras!$A$16</f>
        <v>0</v>
      </c>
    </row>
    <row r="39" spans="1:18" x14ac:dyDescent="0.25">
      <c r="A39" s="20">
        <v>42284</v>
      </c>
      <c r="B39" s="9" t="s">
        <v>10</v>
      </c>
      <c r="C39" s="9" t="s">
        <v>33</v>
      </c>
      <c r="D39" s="9" t="s">
        <v>34</v>
      </c>
      <c r="E39" s="13">
        <v>9046</v>
      </c>
      <c r="F39">
        <v>0.25278</v>
      </c>
      <c r="G39">
        <f t="shared" si="5"/>
        <v>2286.64788</v>
      </c>
      <c r="H39">
        <f>G39*Compras!$A$16</f>
        <v>881.28949335142977</v>
      </c>
      <c r="I39">
        <v>6.3195000000000005E-3</v>
      </c>
      <c r="J39">
        <f t="shared" si="6"/>
        <v>57.166197000000004</v>
      </c>
      <c r="K39">
        <f>J39*Compras!$A$16</f>
        <v>22.032237333785748</v>
      </c>
      <c r="L39">
        <v>3.3518804049071527E-3</v>
      </c>
      <c r="M39">
        <f>L39*Compras!$A$16</f>
        <v>1.2918372827106245E-3</v>
      </c>
      <c r="N39">
        <f t="shared" si="3"/>
        <v>2343.8174288804048</v>
      </c>
      <c r="O39">
        <f t="shared" si="4"/>
        <v>903.32302252249815</v>
      </c>
      <c r="P39">
        <v>4.2972600000000007E-3</v>
      </c>
      <c r="Q39">
        <f t="shared" si="7"/>
        <v>38.873013960000009</v>
      </c>
      <c r="R39">
        <f>Q39*Compras!$A$16</f>
        <v>14.98192138697431</v>
      </c>
    </row>
    <row r="40" spans="1:18" x14ac:dyDescent="0.25">
      <c r="A40" s="20">
        <v>42284</v>
      </c>
      <c r="B40" s="9" t="s">
        <v>10</v>
      </c>
      <c r="C40" s="9" t="s">
        <v>11</v>
      </c>
      <c r="D40" s="9" t="s">
        <v>12</v>
      </c>
      <c r="E40" s="13">
        <v>7260</v>
      </c>
      <c r="F40">
        <v>0.25278</v>
      </c>
      <c r="G40">
        <f t="shared" si="5"/>
        <v>1835.1828</v>
      </c>
      <c r="H40">
        <f>G40*Compras!$A$16</f>
        <v>707.2918109364781</v>
      </c>
      <c r="I40">
        <v>6.3195000000000005E-3</v>
      </c>
      <c r="J40">
        <f t="shared" si="6"/>
        <v>45.879570000000001</v>
      </c>
      <c r="K40">
        <f>J40*Compras!$A$16</f>
        <v>17.682295273411953</v>
      </c>
      <c r="L40">
        <v>3.3518804049071527E-3</v>
      </c>
      <c r="M40">
        <f>L40*Compras!$A$16</f>
        <v>1.2918372827106245E-3</v>
      </c>
      <c r="N40">
        <f t="shared" si="3"/>
        <v>1881.0657218804049</v>
      </c>
      <c r="O40">
        <f t="shared" si="4"/>
        <v>724.97539804717269</v>
      </c>
      <c r="P40">
        <v>4.2972600000000007E-3</v>
      </c>
      <c r="Q40">
        <f t="shared" si="7"/>
        <v>31.198107600000004</v>
      </c>
      <c r="R40">
        <f>Q40*Compras!$A$16</f>
        <v>12.023960785920128</v>
      </c>
    </row>
    <row r="41" spans="1:18" x14ac:dyDescent="0.25">
      <c r="A41" s="20">
        <v>42284</v>
      </c>
      <c r="B41" s="9" t="s">
        <v>10</v>
      </c>
      <c r="C41" s="9" t="s">
        <v>37</v>
      </c>
      <c r="D41" s="9" t="s">
        <v>38</v>
      </c>
      <c r="E41" s="13">
        <v>4050</v>
      </c>
      <c r="F41">
        <v>0.25278</v>
      </c>
      <c r="G41">
        <f t="shared" si="5"/>
        <v>1023.759</v>
      </c>
      <c r="H41">
        <f>G41*Compras!$A$16</f>
        <v>394.56361353894437</v>
      </c>
      <c r="I41">
        <v>6.3195000000000005E-3</v>
      </c>
      <c r="J41">
        <f t="shared" si="6"/>
        <v>25.593975</v>
      </c>
      <c r="K41">
        <f>J41*Compras!$A$16</f>
        <v>9.8640903384736092</v>
      </c>
      <c r="L41">
        <v>3.3518804049071527E-3</v>
      </c>
      <c r="M41">
        <f>L41*Compras!$A$16</f>
        <v>1.2918372827106245E-3</v>
      </c>
      <c r="N41">
        <f t="shared" si="3"/>
        <v>1049.3563268804048</v>
      </c>
      <c r="O41">
        <f t="shared" si="4"/>
        <v>404.4289957147007</v>
      </c>
      <c r="P41">
        <v>4.2972600000000007E-3</v>
      </c>
      <c r="Q41">
        <f t="shared" si="7"/>
        <v>17.403903000000003</v>
      </c>
      <c r="R41">
        <f>Q41*Compras!$A$16</f>
        <v>6.7075814301620555</v>
      </c>
    </row>
    <row r="42" spans="1:18" x14ac:dyDescent="0.25">
      <c r="A42" s="21">
        <v>42284</v>
      </c>
      <c r="B42" s="12" t="s">
        <v>10</v>
      </c>
      <c r="C42" s="12" t="s">
        <v>14</v>
      </c>
      <c r="D42" s="12" t="s">
        <v>41</v>
      </c>
      <c r="E42" s="14">
        <v>9478</v>
      </c>
      <c r="F42" s="7">
        <v>0.39893000000000001</v>
      </c>
      <c r="G42" s="7">
        <f t="shared" si="5"/>
        <v>3781.05854</v>
      </c>
      <c r="H42" s="7">
        <f>G42*Compras!$A$16</f>
        <v>1457.2454264574819</v>
      </c>
      <c r="I42" s="7">
        <v>9.9732500000000012E-3</v>
      </c>
      <c r="J42" s="7">
        <f t="shared" si="6"/>
        <v>94.526463500000006</v>
      </c>
      <c r="K42" s="7">
        <f>J42*Compras!$A$16</f>
        <v>36.431135661437047</v>
      </c>
      <c r="L42" s="7">
        <v>8.6272549565003156E-3</v>
      </c>
      <c r="M42" s="7">
        <f>L42*Compras!$A$16</f>
        <v>3.3250021641407137E-3</v>
      </c>
      <c r="N42" s="7">
        <f t="shared" si="3"/>
        <v>3875.5936307549564</v>
      </c>
      <c r="O42" s="7">
        <f t="shared" si="4"/>
        <v>1493.6798871210831</v>
      </c>
      <c r="P42" s="7">
        <v>6.781810000000001E-3</v>
      </c>
      <c r="Q42" s="7">
        <f t="shared" si="7"/>
        <v>64.277995180000005</v>
      </c>
      <c r="R42" s="7">
        <f>Q42*Compras!$A$16</f>
        <v>24.773172249777193</v>
      </c>
    </row>
    <row r="43" spans="1:18" x14ac:dyDescent="0.25">
      <c r="A43" s="20">
        <v>42284</v>
      </c>
      <c r="B43" s="9" t="s">
        <v>13</v>
      </c>
      <c r="C43" s="9" t="s">
        <v>25</v>
      </c>
      <c r="D43" s="9" t="s">
        <v>49</v>
      </c>
      <c r="E43" s="13">
        <v>3825</v>
      </c>
      <c r="F43">
        <v>0.24573</v>
      </c>
      <c r="G43">
        <f t="shared" si="5"/>
        <v>939.91724999999997</v>
      </c>
      <c r="H43">
        <f>G43*Compras!$A$16</f>
        <v>362.25043842113951</v>
      </c>
      <c r="I43">
        <v>4.4231399999999999E-3</v>
      </c>
      <c r="J43">
        <f t="shared" si="6"/>
        <v>16.9185105</v>
      </c>
      <c r="K43">
        <f>J43*Compras!$A$16</f>
        <v>6.520507891580511</v>
      </c>
      <c r="L43">
        <v>3.4311202607651397E-3</v>
      </c>
      <c r="M43">
        <f>L43*Compras!$A$16</f>
        <v>1.3223768568326906E-3</v>
      </c>
      <c r="N43">
        <f t="shared" si="3"/>
        <v>956.83919162026075</v>
      </c>
      <c r="O43">
        <f t="shared" si="4"/>
        <v>368.77226868957683</v>
      </c>
      <c r="P43">
        <v>0</v>
      </c>
      <c r="Q43">
        <f t="shared" si="7"/>
        <v>0</v>
      </c>
      <c r="R43">
        <f>Q43*Compras!$A$16</f>
        <v>0</v>
      </c>
    </row>
    <row r="44" spans="1:18" x14ac:dyDescent="0.25">
      <c r="A44" s="20">
        <v>42284</v>
      </c>
      <c r="B44" s="9" t="s">
        <v>13</v>
      </c>
      <c r="C44" s="9" t="s">
        <v>75</v>
      </c>
      <c r="D44" s="9" t="s">
        <v>24</v>
      </c>
      <c r="E44" s="13">
        <v>15974</v>
      </c>
      <c r="F44">
        <v>0.25284000000000001</v>
      </c>
      <c r="G44">
        <f t="shared" si="5"/>
        <v>4038.86616</v>
      </c>
      <c r="H44">
        <f>G44*Compras!$A$16</f>
        <v>1556.6062195201803</v>
      </c>
      <c r="I44">
        <v>4.5511199999999996E-3</v>
      </c>
      <c r="J44">
        <f t="shared" si="6"/>
        <v>72.699590879999988</v>
      </c>
      <c r="K44">
        <f>J44*Compras!$A$16</f>
        <v>28.01891195136324</v>
      </c>
      <c r="L44">
        <v>5.4058437994697209E-3</v>
      </c>
      <c r="M44">
        <f>L44*Compras!$A$16</f>
        <v>2.0834486082621688E-3</v>
      </c>
      <c r="N44">
        <f t="shared" si="3"/>
        <v>4111.5711567237995</v>
      </c>
      <c r="O44">
        <f t="shared" si="4"/>
        <v>1584.6272149201518</v>
      </c>
      <c r="P44">
        <v>0</v>
      </c>
      <c r="Q44">
        <f t="shared" si="7"/>
        <v>0</v>
      </c>
      <c r="R44">
        <f>Q44*Compras!$A$16</f>
        <v>0</v>
      </c>
    </row>
    <row r="45" spans="1:18" ht="15.75" thickBot="1" x14ac:dyDescent="0.3">
      <c r="A45" s="22">
        <v>42284</v>
      </c>
      <c r="B45" s="12" t="s">
        <v>13</v>
      </c>
      <c r="C45" s="12" t="s">
        <v>74</v>
      </c>
      <c r="D45" s="12" t="s">
        <v>31</v>
      </c>
      <c r="E45" s="14">
        <v>9346</v>
      </c>
      <c r="F45" s="10">
        <v>0.25284000000000001</v>
      </c>
      <c r="G45" s="10">
        <f t="shared" si="5"/>
        <v>2363.0426400000001</v>
      </c>
      <c r="H45" s="10">
        <f>G45*Compras!$A$16</f>
        <v>910.73254836832393</v>
      </c>
      <c r="I45" s="10">
        <v>4.5511199999999996E-3</v>
      </c>
      <c r="J45" s="10">
        <f t="shared" si="6"/>
        <v>42.534767519999995</v>
      </c>
      <c r="K45" s="10">
        <f>J45*Compras!$A$16</f>
        <v>16.393185870629829</v>
      </c>
      <c r="L45" s="10">
        <v>3.4311202607651397E-3</v>
      </c>
      <c r="M45" s="10">
        <f>L45*Compras!$A$16</f>
        <v>1.3223768568326906E-3</v>
      </c>
      <c r="N45" s="10">
        <f t="shared" si="3"/>
        <v>2405.5808386402609</v>
      </c>
      <c r="O45" s="10">
        <f t="shared" si="4"/>
        <v>927.1270566158106</v>
      </c>
      <c r="P45" s="10">
        <v>0</v>
      </c>
      <c r="Q45" s="10">
        <f t="shared" si="7"/>
        <v>0</v>
      </c>
      <c r="R45" s="10">
        <f>Q45*Compras!$A$16</f>
        <v>0</v>
      </c>
    </row>
    <row r="46" spans="1:18" x14ac:dyDescent="0.25">
      <c r="A46" s="20">
        <v>42285</v>
      </c>
      <c r="B46" s="9" t="s">
        <v>10</v>
      </c>
      <c r="C46" s="9" t="s">
        <v>18</v>
      </c>
      <c r="D46" s="9" t="s">
        <v>19</v>
      </c>
      <c r="E46" s="13">
        <v>6128</v>
      </c>
      <c r="F46">
        <v>0.25278</v>
      </c>
      <c r="G46">
        <f t="shared" si="5"/>
        <v>1549.03584</v>
      </c>
      <c r="H46">
        <f>G46*Compras!$A$16</f>
        <v>597.00884537448178</v>
      </c>
      <c r="I46">
        <v>6.3195000000000005E-3</v>
      </c>
      <c r="J46">
        <f t="shared" si="6"/>
        <v>38.725896000000006</v>
      </c>
      <c r="K46">
        <f>J46*Compras!$A$16</f>
        <v>14.925221134362046</v>
      </c>
      <c r="L46">
        <v>3.3444816053511705E-3</v>
      </c>
      <c r="M46">
        <f>L46*Compras!$A$16</f>
        <v>1.2889857355313969E-3</v>
      </c>
      <c r="N46">
        <f t="shared" si="3"/>
        <v>1587.7650804816053</v>
      </c>
      <c r="O46">
        <f t="shared" si="4"/>
        <v>611.93535549457931</v>
      </c>
      <c r="P46">
        <v>3.2861399999999999E-3</v>
      </c>
      <c r="Q46">
        <f t="shared" si="7"/>
        <v>20.13746592</v>
      </c>
      <c r="R46">
        <f>Q46*Compras!$A$16</f>
        <v>7.761114989868263</v>
      </c>
    </row>
    <row r="47" spans="1:18" x14ac:dyDescent="0.25">
      <c r="A47" s="20">
        <v>42285</v>
      </c>
      <c r="B47" s="9" t="s">
        <v>10</v>
      </c>
      <c r="C47" s="9" t="s">
        <v>16</v>
      </c>
      <c r="D47" s="9" t="s">
        <v>17</v>
      </c>
      <c r="E47" s="13">
        <v>4280</v>
      </c>
      <c r="F47">
        <v>0.25278</v>
      </c>
      <c r="G47">
        <f t="shared" si="5"/>
        <v>1081.8984</v>
      </c>
      <c r="H47">
        <f>G47*Compras!$A$16</f>
        <v>416.97092986337827</v>
      </c>
      <c r="I47">
        <v>6.3195000000000005E-3</v>
      </c>
      <c r="J47">
        <f t="shared" si="6"/>
        <v>27.047460000000001</v>
      </c>
      <c r="K47">
        <f>J47*Compras!$A$16</f>
        <v>10.424273246584457</v>
      </c>
      <c r="L47">
        <v>3.3444816053511705E-3</v>
      </c>
      <c r="M47">
        <f>L47*Compras!$A$16</f>
        <v>1.2889857355313969E-3</v>
      </c>
      <c r="N47">
        <f t="shared" si="3"/>
        <v>1108.9492044816054</v>
      </c>
      <c r="O47">
        <f t="shared" si="4"/>
        <v>427.39649209569825</v>
      </c>
      <c r="P47">
        <v>3.2861399999999999E-3</v>
      </c>
      <c r="Q47">
        <f t="shared" si="7"/>
        <v>14.064679199999999</v>
      </c>
      <c r="R47">
        <f>Q47*Compras!$A$16</f>
        <v>5.4206220882239169</v>
      </c>
    </row>
    <row r="48" spans="1:18" x14ac:dyDescent="0.25">
      <c r="A48" s="20">
        <v>42285</v>
      </c>
      <c r="B48" s="9" t="s">
        <v>10</v>
      </c>
      <c r="C48" s="9" t="s">
        <v>21</v>
      </c>
      <c r="D48" s="9" t="s">
        <v>22</v>
      </c>
      <c r="E48" s="13">
        <v>6176</v>
      </c>
      <c r="F48">
        <v>0.25278</v>
      </c>
      <c r="G48">
        <f t="shared" si="5"/>
        <v>1561.1692800000001</v>
      </c>
      <c r="H48">
        <f>G48*Compras!$A$16</f>
        <v>601.68515486827664</v>
      </c>
      <c r="I48">
        <v>6.3195000000000005E-3</v>
      </c>
      <c r="J48">
        <f t="shared" si="6"/>
        <v>39.029232</v>
      </c>
      <c r="K48">
        <f>J48*Compras!$A$16</f>
        <v>15.042128871706916</v>
      </c>
      <c r="L48">
        <v>3.3444816053511705E-3</v>
      </c>
      <c r="M48">
        <f>L48*Compras!$A$16</f>
        <v>1.2889857355313969E-3</v>
      </c>
      <c r="N48">
        <f t="shared" si="3"/>
        <v>1600.2018564816055</v>
      </c>
      <c r="O48">
        <f t="shared" si="4"/>
        <v>616.72857272571912</v>
      </c>
      <c r="P48">
        <v>3.2861399999999999E-3</v>
      </c>
      <c r="Q48">
        <f t="shared" si="7"/>
        <v>20.295200640000001</v>
      </c>
      <c r="R48">
        <f>Q48*Compras!$A$16</f>
        <v>7.8219070132875963</v>
      </c>
    </row>
    <row r="49" spans="1:18" x14ac:dyDescent="0.25">
      <c r="A49" s="21">
        <v>42285</v>
      </c>
      <c r="B49" s="12" t="s">
        <v>10</v>
      </c>
      <c r="C49" s="12" t="s">
        <v>14</v>
      </c>
      <c r="D49" s="12" t="s">
        <v>48</v>
      </c>
      <c r="E49" s="14">
        <v>13316</v>
      </c>
      <c r="F49" s="7">
        <v>0.39893000000000001</v>
      </c>
      <c r="G49" s="7">
        <f t="shared" si="5"/>
        <v>5312.1518800000003</v>
      </c>
      <c r="H49" s="7">
        <f>G49*Compras!$A$16</f>
        <v>2047.3391114905919</v>
      </c>
      <c r="I49" s="7">
        <v>9.9732500000000012E-3</v>
      </c>
      <c r="J49" s="7">
        <f t="shared" si="6"/>
        <v>132.803797</v>
      </c>
      <c r="K49" s="7">
        <f>J49*Compras!$A$16</f>
        <v>51.183477787264799</v>
      </c>
      <c r="L49" s="7">
        <v>7.099362951100645E-3</v>
      </c>
      <c r="M49" s="7">
        <f>L49*Compras!$A$16</f>
        <v>2.7361422950233157E-3</v>
      </c>
      <c r="N49" s="7">
        <f t="shared" si="3"/>
        <v>5444.9627763629514</v>
      </c>
      <c r="O49" s="7">
        <f t="shared" si="4"/>
        <v>2098.5253254201516</v>
      </c>
      <c r="P49" s="7">
        <v>5.1860899999999991E-3</v>
      </c>
      <c r="Q49" s="7">
        <f t="shared" si="7"/>
        <v>69.057974439999981</v>
      </c>
      <c r="R49" s="7">
        <f>Q49*Compras!$A$16</f>
        <v>26.615408449377686</v>
      </c>
    </row>
    <row r="50" spans="1:18" x14ac:dyDescent="0.25">
      <c r="A50" s="20">
        <v>42285</v>
      </c>
      <c r="B50" s="9" t="s">
        <v>13</v>
      </c>
      <c r="C50" s="9" t="s">
        <v>30</v>
      </c>
      <c r="D50" s="9" t="s">
        <v>20</v>
      </c>
      <c r="E50" s="13">
        <v>3504</v>
      </c>
      <c r="F50">
        <v>0.41060999999999998</v>
      </c>
      <c r="G50">
        <f t="shared" si="5"/>
        <v>1438.7774399999998</v>
      </c>
      <c r="H50">
        <f>G50*Compras!$A$16</f>
        <v>554.51451543254973</v>
      </c>
      <c r="I50">
        <v>7.3909799999999993E-3</v>
      </c>
      <c r="J50">
        <f t="shared" si="6"/>
        <v>25.897993919999998</v>
      </c>
      <c r="K50">
        <f>J50*Compras!$A$16</f>
        <v>9.9812612777858956</v>
      </c>
      <c r="L50">
        <v>3.3655302392891998E-3</v>
      </c>
      <c r="M50">
        <f>L50*Compras!$A$16</f>
        <v>1.2970980208120611E-3</v>
      </c>
      <c r="N50">
        <f t="shared" si="3"/>
        <v>1464.6787994502392</v>
      </c>
      <c r="O50">
        <f t="shared" si="4"/>
        <v>564.49707380835639</v>
      </c>
      <c r="P50">
        <v>0</v>
      </c>
      <c r="Q50">
        <f t="shared" si="7"/>
        <v>0</v>
      </c>
      <c r="R50">
        <f>Q50*Compras!$A$16</f>
        <v>0</v>
      </c>
    </row>
    <row r="51" spans="1:18" x14ac:dyDescent="0.25">
      <c r="A51" s="20">
        <v>42285</v>
      </c>
      <c r="B51" s="9" t="s">
        <v>13</v>
      </c>
      <c r="C51" s="9" t="s">
        <v>14</v>
      </c>
      <c r="D51" s="9" t="s">
        <v>15</v>
      </c>
      <c r="E51" s="13">
        <v>22445</v>
      </c>
      <c r="F51">
        <v>0.39893000000000001</v>
      </c>
      <c r="G51">
        <f t="shared" si="5"/>
        <v>8953.9838500000005</v>
      </c>
      <c r="H51">
        <f>G51*Compras!$A$16</f>
        <v>3450.9256801897218</v>
      </c>
      <c r="I51">
        <v>7.1807399999999997E-3</v>
      </c>
      <c r="J51">
        <f t="shared" si="6"/>
        <v>161.1717093</v>
      </c>
      <c r="K51">
        <f>J51*Compras!$A$16</f>
        <v>62.116662243414993</v>
      </c>
      <c r="L51">
        <v>5.5931978712785071E-3</v>
      </c>
      <c r="M51">
        <f>L51*Compras!$A$16</f>
        <v>2.1556561293526884E-3</v>
      </c>
      <c r="N51">
        <f t="shared" si="3"/>
        <v>9115.1611524978725</v>
      </c>
      <c r="O51">
        <f t="shared" si="4"/>
        <v>3513.0444980892657</v>
      </c>
      <c r="P51">
        <v>0</v>
      </c>
      <c r="Q51">
        <f t="shared" si="7"/>
        <v>0</v>
      </c>
      <c r="R51">
        <f>Q51*Compras!$A$16</f>
        <v>0</v>
      </c>
    </row>
    <row r="52" spans="1:18" ht="15.75" thickBot="1" x14ac:dyDescent="0.3">
      <c r="A52" s="22">
        <v>42285</v>
      </c>
      <c r="B52" s="11" t="s">
        <v>13</v>
      </c>
      <c r="C52" s="11" t="s">
        <v>25</v>
      </c>
      <c r="D52" s="11" t="s">
        <v>49</v>
      </c>
      <c r="E52" s="15">
        <v>3764</v>
      </c>
      <c r="F52" s="10">
        <v>0.24573</v>
      </c>
      <c r="G52" s="10">
        <f t="shared" si="5"/>
        <v>924.92772000000002</v>
      </c>
      <c r="H52" s="10">
        <f>G52*Compras!$A$16</f>
        <v>356.47337260579587</v>
      </c>
      <c r="I52" s="10">
        <v>4.4231399999999999E-3</v>
      </c>
      <c r="J52" s="10">
        <f t="shared" si="6"/>
        <v>16.648698960000001</v>
      </c>
      <c r="K52" s="10">
        <f>J52*Compras!$A$16</f>
        <v>6.4165207069043255</v>
      </c>
      <c r="L52" s="10">
        <v>1.6649270940670709E-2</v>
      </c>
      <c r="M52" s="10">
        <f>L52*Compras!$A$16</f>
        <v>6.4167411521070623E-3</v>
      </c>
      <c r="N52" s="10">
        <f t="shared" si="3"/>
        <v>941.59306823094073</v>
      </c>
      <c r="O52" s="10">
        <f t="shared" si="4"/>
        <v>362.89631005385235</v>
      </c>
      <c r="P52" s="10">
        <v>0</v>
      </c>
      <c r="Q52" s="10">
        <f t="shared" si="7"/>
        <v>0</v>
      </c>
      <c r="R52" s="10">
        <f>Q52*Compras!$A$16</f>
        <v>0</v>
      </c>
    </row>
    <row r="53" spans="1:18" x14ac:dyDescent="0.25">
      <c r="A53" s="20">
        <v>42286</v>
      </c>
      <c r="B53" s="9" t="s">
        <v>10</v>
      </c>
      <c r="C53" s="9" t="s">
        <v>14</v>
      </c>
      <c r="D53" s="9" t="s">
        <v>41</v>
      </c>
      <c r="E53" s="13">
        <v>6890</v>
      </c>
      <c r="F53">
        <v>0.39893000000000001</v>
      </c>
      <c r="G53">
        <f t="shared" si="5"/>
        <v>2748.6277</v>
      </c>
      <c r="H53">
        <f>G53*Compras!$A$16</f>
        <v>1059.3396273783551</v>
      </c>
      <c r="I53">
        <v>9.5743200000000007E-3</v>
      </c>
      <c r="J53">
        <f t="shared" si="6"/>
        <v>65.967064800000003</v>
      </c>
      <c r="K53">
        <f>J53*Compras!$A$16</f>
        <v>25.424151057080525</v>
      </c>
      <c r="L53">
        <v>3.406690740614567E-3</v>
      </c>
      <c r="M53">
        <f>L53*Compras!$A$16</f>
        <v>1.3129615552357012E-3</v>
      </c>
      <c r="N53">
        <f t="shared" si="3"/>
        <v>2814.5981714907407</v>
      </c>
      <c r="O53">
        <f t="shared" si="4"/>
        <v>1084.7650913969908</v>
      </c>
      <c r="P53">
        <v>0</v>
      </c>
      <c r="Q53">
        <f t="shared" si="7"/>
        <v>0</v>
      </c>
      <c r="R53">
        <f>Q53*Compras!$A$16</f>
        <v>0</v>
      </c>
    </row>
    <row r="54" spans="1:18" x14ac:dyDescent="0.25">
      <c r="A54" s="20">
        <v>42286</v>
      </c>
      <c r="B54" s="9" t="s">
        <v>10</v>
      </c>
      <c r="C54" s="9" t="s">
        <v>11</v>
      </c>
      <c r="D54" s="9" t="s">
        <v>12</v>
      </c>
      <c r="E54" s="13">
        <v>4764</v>
      </c>
      <c r="F54">
        <v>0.25278</v>
      </c>
      <c r="G54">
        <f t="shared" si="5"/>
        <v>1204.2439200000001</v>
      </c>
      <c r="H54">
        <f>G54*Compras!$A$16</f>
        <v>464.12371725914352</v>
      </c>
      <c r="I54">
        <v>6.0667200000000003E-3</v>
      </c>
      <c r="J54">
        <f t="shared" si="6"/>
        <v>28.90185408</v>
      </c>
      <c r="K54">
        <f>J54*Compras!$A$16</f>
        <v>11.138969214219443</v>
      </c>
      <c r="L54">
        <v>1.0409491861062747E-2</v>
      </c>
      <c r="M54">
        <f>L54*Compras!$A$16</f>
        <v>4.0118882703889767E-3</v>
      </c>
      <c r="N54">
        <f t="shared" si="3"/>
        <v>1233.1561835718612</v>
      </c>
      <c r="O54">
        <f t="shared" si="4"/>
        <v>475.26669836163336</v>
      </c>
      <c r="P54">
        <v>0</v>
      </c>
      <c r="Q54">
        <f t="shared" si="7"/>
        <v>0</v>
      </c>
      <c r="R54">
        <f>Q54*Compras!$A$16</f>
        <v>0</v>
      </c>
    </row>
    <row r="55" spans="1:18" x14ac:dyDescent="0.25">
      <c r="A55" s="20">
        <v>42286</v>
      </c>
      <c r="B55" s="9" t="s">
        <v>10</v>
      </c>
      <c r="C55" s="9" t="s">
        <v>28</v>
      </c>
      <c r="D55" s="9" t="s">
        <v>29</v>
      </c>
      <c r="E55" s="13">
        <v>2376</v>
      </c>
      <c r="F55">
        <v>0.25278</v>
      </c>
      <c r="G55">
        <f t="shared" si="5"/>
        <v>600.60527999999999</v>
      </c>
      <c r="H55">
        <f>G55*Compras!$A$16</f>
        <v>231.47731994284734</v>
      </c>
      <c r="I55">
        <v>6.0667200000000003E-3</v>
      </c>
      <c r="J55">
        <f t="shared" si="6"/>
        <v>14.414526720000001</v>
      </c>
      <c r="K55">
        <f>J55*Compras!$A$16</f>
        <v>5.5554556786283369</v>
      </c>
      <c r="L55">
        <v>3.406690740614567E-3</v>
      </c>
      <c r="M55">
        <f>L55*Compras!$A$16</f>
        <v>1.3129615552357012E-3</v>
      </c>
      <c r="N55">
        <f t="shared" si="3"/>
        <v>615.0232134107406</v>
      </c>
      <c r="O55">
        <f t="shared" si="4"/>
        <v>237.03408858303092</v>
      </c>
      <c r="P55">
        <v>0</v>
      </c>
      <c r="Q55">
        <f t="shared" si="7"/>
        <v>0</v>
      </c>
      <c r="R55">
        <f>Q55*Compras!$A$16</f>
        <v>0</v>
      </c>
    </row>
    <row r="56" spans="1:18" x14ac:dyDescent="0.25">
      <c r="A56" s="20">
        <v>42286</v>
      </c>
      <c r="B56" s="9" t="s">
        <v>10</v>
      </c>
      <c r="C56" s="9" t="s">
        <v>23</v>
      </c>
      <c r="D56" s="9" t="s">
        <v>45</v>
      </c>
      <c r="E56" s="13">
        <v>2292</v>
      </c>
      <c r="F56">
        <v>0.24573</v>
      </c>
      <c r="G56">
        <f t="shared" si="5"/>
        <v>563.21316000000002</v>
      </c>
      <c r="H56">
        <f>G56*Compras!$A$16</f>
        <v>217.06614506176516</v>
      </c>
      <c r="I56">
        <v>5.8975199999999998E-3</v>
      </c>
      <c r="J56">
        <f t="shared" si="6"/>
        <v>13.517115839999999</v>
      </c>
      <c r="K56">
        <f>J56*Compras!$A$16</f>
        <v>5.2095874814823633</v>
      </c>
      <c r="L56">
        <v>2.5221699466618057E-2</v>
      </c>
      <c r="M56">
        <f>L56*Compras!$A$16</f>
        <v>9.7206128406608257E-3</v>
      </c>
      <c r="N56">
        <f t="shared" si="3"/>
        <v>576.75549753946666</v>
      </c>
      <c r="O56">
        <f t="shared" si="4"/>
        <v>222.28545315608818</v>
      </c>
      <c r="P56">
        <v>0</v>
      </c>
      <c r="Q56">
        <f t="shared" si="7"/>
        <v>0</v>
      </c>
      <c r="R56">
        <f>Q56*Compras!$A$16</f>
        <v>0</v>
      </c>
    </row>
    <row r="57" spans="1:18" x14ac:dyDescent="0.25">
      <c r="A57" s="20">
        <v>42286</v>
      </c>
      <c r="B57" s="9" t="s">
        <v>10</v>
      </c>
      <c r="C57" s="9" t="s">
        <v>28</v>
      </c>
      <c r="D57" s="9" t="s">
        <v>29</v>
      </c>
      <c r="E57" s="13">
        <v>9504</v>
      </c>
      <c r="F57">
        <v>0.25278</v>
      </c>
      <c r="G57">
        <f t="shared" si="5"/>
        <v>2402.42112</v>
      </c>
      <c r="H57">
        <f>G57*Compras!$A$16</f>
        <v>925.90927977138938</v>
      </c>
      <c r="I57">
        <v>6.0667200000000003E-3</v>
      </c>
      <c r="J57">
        <f t="shared" si="6"/>
        <v>57.658106880000005</v>
      </c>
      <c r="K57">
        <f>J57*Compras!$A$16</f>
        <v>22.221822714513348</v>
      </c>
      <c r="L57">
        <v>7.2434003784291774E-3</v>
      </c>
      <c r="M57">
        <f>L57*Compras!$A$16</f>
        <v>2.7916552895968418E-3</v>
      </c>
      <c r="N57">
        <f t="shared" si="3"/>
        <v>2460.0864702803783</v>
      </c>
      <c r="O57">
        <f t="shared" si="4"/>
        <v>948.13389414119229</v>
      </c>
      <c r="P57">
        <v>0</v>
      </c>
      <c r="Q57">
        <f t="shared" si="7"/>
        <v>0</v>
      </c>
      <c r="R57">
        <f>Q57*Compras!$A$16</f>
        <v>0</v>
      </c>
    </row>
    <row r="58" spans="1:18" x14ac:dyDescent="0.25">
      <c r="A58" s="21">
        <v>42286</v>
      </c>
      <c r="B58" s="12" t="s">
        <v>10</v>
      </c>
      <c r="C58" s="12" t="s">
        <v>33</v>
      </c>
      <c r="D58" s="12" t="s">
        <v>34</v>
      </c>
      <c r="E58" s="14">
        <v>3528</v>
      </c>
      <c r="F58" s="7">
        <v>0.25278</v>
      </c>
      <c r="G58" s="7">
        <f t="shared" si="5"/>
        <v>891.80784000000006</v>
      </c>
      <c r="H58" s="7">
        <f>G58*Compras!$A$16</f>
        <v>343.70874779392489</v>
      </c>
      <c r="I58" s="7">
        <v>6.0667200000000003E-3</v>
      </c>
      <c r="J58" s="7">
        <f t="shared" si="6"/>
        <v>21.403388160000002</v>
      </c>
      <c r="K58" s="7">
        <f>J58*Compras!$A$16</f>
        <v>8.2490099470541978</v>
      </c>
      <c r="L58" s="7">
        <v>3.406690740614567E-3</v>
      </c>
      <c r="M58" s="7">
        <f>L58*Compras!$A$16</f>
        <v>1.3129615552357012E-3</v>
      </c>
      <c r="N58" s="7">
        <f t="shared" si="3"/>
        <v>913.21463485074059</v>
      </c>
      <c r="O58" s="7">
        <f t="shared" si="4"/>
        <v>351.95907070253435</v>
      </c>
      <c r="P58" s="7">
        <v>0</v>
      </c>
      <c r="Q58" s="7">
        <f t="shared" si="7"/>
        <v>0</v>
      </c>
      <c r="R58" s="7">
        <f>Q58*Compras!$A$16</f>
        <v>0</v>
      </c>
    </row>
    <row r="59" spans="1:18" x14ac:dyDescent="0.25">
      <c r="A59" s="20">
        <v>42286</v>
      </c>
      <c r="B59" s="9" t="s">
        <v>13</v>
      </c>
      <c r="C59" s="9" t="s">
        <v>30</v>
      </c>
      <c r="D59" s="9" t="s">
        <v>20</v>
      </c>
      <c r="E59" s="13">
        <v>7983</v>
      </c>
      <c r="F59">
        <v>0.41060999999999998</v>
      </c>
      <c r="G59">
        <f t="shared" si="5"/>
        <v>3277.8996299999999</v>
      </c>
      <c r="H59">
        <f>G59*Compras!$A$16</f>
        <v>1263.3245938065195</v>
      </c>
      <c r="I59">
        <v>8.2121999999999994E-3</v>
      </c>
      <c r="J59">
        <f t="shared" si="6"/>
        <v>65.557992599999992</v>
      </c>
      <c r="K59">
        <f>J59*Compras!$A$16</f>
        <v>25.266491876130388</v>
      </c>
      <c r="L59">
        <v>3.3839802375554128E-3</v>
      </c>
      <c r="M59">
        <f>L59*Compras!$A$16</f>
        <v>1.3042087744031935E-3</v>
      </c>
      <c r="N59">
        <f t="shared" si="3"/>
        <v>3343.4610065802376</v>
      </c>
      <c r="O59">
        <f t="shared" si="4"/>
        <v>1288.5923898914243</v>
      </c>
      <c r="P59">
        <v>3.6954900000000009E-3</v>
      </c>
      <c r="Q59">
        <f t="shared" si="7"/>
        <v>29.501096670000006</v>
      </c>
      <c r="R59">
        <f>Q59*Compras!$A$16</f>
        <v>11.369921344258678</v>
      </c>
    </row>
    <row r="60" spans="1:18" x14ac:dyDescent="0.25">
      <c r="A60" s="20">
        <v>42286</v>
      </c>
      <c r="B60" s="9" t="s">
        <v>13</v>
      </c>
      <c r="C60" s="9" t="s">
        <v>76</v>
      </c>
      <c r="D60" s="9" t="s">
        <v>26</v>
      </c>
      <c r="E60" s="13">
        <v>15108</v>
      </c>
      <c r="F60">
        <v>0.25284000000000001</v>
      </c>
      <c r="G60">
        <f t="shared" si="5"/>
        <v>3819.90672</v>
      </c>
      <c r="H60">
        <f>G60*Compras!$A$16</f>
        <v>1472.2177766690174</v>
      </c>
      <c r="I60">
        <v>5.0568000000000002E-3</v>
      </c>
      <c r="J60">
        <f t="shared" si="6"/>
        <v>76.398134400000004</v>
      </c>
      <c r="K60">
        <f>J60*Compras!$A$16</f>
        <v>29.444355533380349</v>
      </c>
      <c r="L60">
        <v>6.6934851356226614E-3</v>
      </c>
      <c r="M60">
        <f>L60*Compras!$A$16</f>
        <v>2.5797142513819056E-3</v>
      </c>
      <c r="N60">
        <f t="shared" si="3"/>
        <v>3896.3115478851355</v>
      </c>
      <c r="O60">
        <f t="shared" si="4"/>
        <v>1501.6647119166491</v>
      </c>
      <c r="P60">
        <v>2.2755600000000003E-3</v>
      </c>
      <c r="Q60">
        <f t="shared" si="7"/>
        <v>34.379160480000003</v>
      </c>
      <c r="R60">
        <f>Q60*Compras!$A$16</f>
        <v>13.249959990021157</v>
      </c>
    </row>
    <row r="61" spans="1:18" x14ac:dyDescent="0.25">
      <c r="A61" s="24">
        <v>42286</v>
      </c>
      <c r="B61" s="9" t="s">
        <v>13</v>
      </c>
      <c r="C61" s="9" t="s">
        <v>14</v>
      </c>
      <c r="D61" s="9" t="s">
        <v>15</v>
      </c>
      <c r="E61" s="13">
        <v>4554</v>
      </c>
      <c r="F61">
        <v>0.39893000000000001</v>
      </c>
      <c r="G61">
        <f t="shared" si="5"/>
        <v>1816.72722</v>
      </c>
      <c r="H61">
        <f>G61*Compras!$A$16</f>
        <v>700.17890610755148</v>
      </c>
      <c r="I61">
        <v>7.9786000000000006E-3</v>
      </c>
      <c r="J61">
        <f t="shared" si="6"/>
        <v>36.334544400000006</v>
      </c>
      <c r="K61">
        <f>J61*Compras!$A$16</f>
        <v>14.003578122151032</v>
      </c>
      <c r="L61">
        <v>1.4363339043001175E-2</v>
      </c>
      <c r="M61">
        <f>L61*Compras!$A$16</f>
        <v>5.5357276031678809E-3</v>
      </c>
      <c r="N61">
        <f t="shared" si="3"/>
        <v>1853.0761277390429</v>
      </c>
      <c r="O61">
        <f t="shared" si="4"/>
        <v>714.18801995730564</v>
      </c>
      <c r="P61">
        <v>3.5903700000000007E-3</v>
      </c>
      <c r="Q61">
        <f t="shared" si="7"/>
        <v>16.350544980000002</v>
      </c>
      <c r="R61">
        <f>Q61*Compras!$A$16</f>
        <v>6.301610154967964</v>
      </c>
    </row>
    <row r="62" spans="1:18" ht="15.75" thickBot="1" x14ac:dyDescent="0.3">
      <c r="A62" s="22">
        <v>42286</v>
      </c>
      <c r="B62" s="11" t="s">
        <v>13</v>
      </c>
      <c r="C62" s="11" t="s">
        <v>25</v>
      </c>
      <c r="D62" s="11" t="s">
        <v>45</v>
      </c>
      <c r="E62" s="15">
        <v>1906</v>
      </c>
      <c r="F62" s="10">
        <v>0.24573</v>
      </c>
      <c r="G62" s="10">
        <f t="shared" si="5"/>
        <v>468.36138</v>
      </c>
      <c r="H62" s="10">
        <f>G62*Compras!$A$16</f>
        <v>180.50963023024624</v>
      </c>
      <c r="I62" s="10">
        <v>4.9145999999999999E-3</v>
      </c>
      <c r="J62" s="10">
        <f t="shared" si="6"/>
        <v>9.3672275999999997</v>
      </c>
      <c r="K62" s="10">
        <f>J62*Compras!$A$16</f>
        <v>3.6101926046049249</v>
      </c>
      <c r="L62" s="10">
        <v>2.9616928820976191E-2</v>
      </c>
      <c r="M62" s="10">
        <f>L62*Compras!$A$16</f>
        <v>1.1414563835365621E-2</v>
      </c>
      <c r="N62" s="10">
        <f t="shared" si="3"/>
        <v>477.75822452882096</v>
      </c>
      <c r="O62" s="10">
        <f t="shared" si="4"/>
        <v>184.13123739868652</v>
      </c>
      <c r="P62" s="10">
        <v>2.2115700000000004E-3</v>
      </c>
      <c r="Q62" s="10">
        <f t="shared" si="7"/>
        <v>4.2152524200000006</v>
      </c>
      <c r="R62" s="10">
        <f>Q62*Compras!$A$16</f>
        <v>1.6245866720722164</v>
      </c>
    </row>
    <row r="63" spans="1:18" x14ac:dyDescent="0.25">
      <c r="A63" s="20">
        <v>42287</v>
      </c>
      <c r="B63" s="9" t="s">
        <v>10</v>
      </c>
      <c r="C63" s="9" t="s">
        <v>37</v>
      </c>
      <c r="D63" s="9" t="s">
        <v>38</v>
      </c>
      <c r="E63" s="13">
        <v>10206</v>
      </c>
      <c r="F63">
        <v>0.25278</v>
      </c>
      <c r="G63">
        <f t="shared" si="5"/>
        <v>2579.8726799999999</v>
      </c>
      <c r="H63">
        <f>G63*Compras!$A$16</f>
        <v>994.30030611813982</v>
      </c>
      <c r="I63">
        <v>5.5611599999999999E-3</v>
      </c>
      <c r="J63">
        <f t="shared" si="6"/>
        <v>56.757198959999997</v>
      </c>
      <c r="K63">
        <f>J63*Compras!$A$16</f>
        <v>21.874606734599073</v>
      </c>
      <c r="L63">
        <v>3.413668327985253E-3</v>
      </c>
      <c r="M63">
        <f>L63*Compras!$A$16</f>
        <v>1.3156507644018834E-3</v>
      </c>
      <c r="N63">
        <f t="shared" si="3"/>
        <v>2636.633292628328</v>
      </c>
      <c r="O63">
        <f t="shared" si="4"/>
        <v>1016.1762285035032</v>
      </c>
      <c r="P63">
        <v>0</v>
      </c>
      <c r="Q63">
        <f t="shared" si="7"/>
        <v>0</v>
      </c>
      <c r="R63">
        <f>Q63*Compras!$A$16</f>
        <v>0</v>
      </c>
    </row>
    <row r="64" spans="1:18" x14ac:dyDescent="0.25">
      <c r="A64" s="20">
        <v>42287</v>
      </c>
      <c r="B64" s="9" t="s">
        <v>10</v>
      </c>
      <c r="C64" s="9" t="s">
        <v>39</v>
      </c>
      <c r="D64" s="9" t="s">
        <v>40</v>
      </c>
      <c r="E64" s="13">
        <v>9650</v>
      </c>
      <c r="F64">
        <v>0.25278</v>
      </c>
      <c r="G64">
        <f t="shared" si="5"/>
        <v>2439.3270000000002</v>
      </c>
      <c r="H64">
        <f>G64*Compras!$A$16</f>
        <v>940.13305448168239</v>
      </c>
      <c r="I64">
        <v>5.5611599999999999E-3</v>
      </c>
      <c r="J64">
        <f t="shared" si="6"/>
        <v>53.665194</v>
      </c>
      <c r="K64">
        <f>J64*Compras!$A$16</f>
        <v>20.68292719859701</v>
      </c>
      <c r="L64">
        <v>3.413668327985253E-3</v>
      </c>
      <c r="M64">
        <f>L64*Compras!$A$16</f>
        <v>1.3156507644018834E-3</v>
      </c>
      <c r="N64">
        <f t="shared" si="3"/>
        <v>2492.9956076683284</v>
      </c>
      <c r="O64">
        <f t="shared" si="4"/>
        <v>960.81729733104373</v>
      </c>
      <c r="P64">
        <v>0</v>
      </c>
      <c r="Q64">
        <f t="shared" si="7"/>
        <v>0</v>
      </c>
      <c r="R64">
        <f>Q64*Compras!$A$16</f>
        <v>0</v>
      </c>
    </row>
    <row r="65" spans="1:18" x14ac:dyDescent="0.25">
      <c r="A65" s="20">
        <v>42287</v>
      </c>
      <c r="B65" s="9" t="s">
        <v>10</v>
      </c>
      <c r="C65" s="9" t="s">
        <v>14</v>
      </c>
      <c r="D65" s="9" t="s">
        <v>41</v>
      </c>
      <c r="E65" s="13">
        <v>7124</v>
      </c>
      <c r="F65">
        <v>0.39893000000000001</v>
      </c>
      <c r="G65">
        <f t="shared" si="5"/>
        <v>2841.97732</v>
      </c>
      <c r="H65">
        <f>G65*Compras!$A$16</f>
        <v>1095.3171996289409</v>
      </c>
      <c r="I65">
        <v>8.7764599999999998E-3</v>
      </c>
      <c r="J65">
        <f t="shared" si="6"/>
        <v>62.523501039999999</v>
      </c>
      <c r="K65">
        <f>J65*Compras!$A$16</f>
        <v>24.096978391836696</v>
      </c>
      <c r="L65">
        <v>1.0432197244324388E-2</v>
      </c>
      <c r="M65">
        <f>L65*Compras!$A$16</f>
        <v>4.0206390780170411E-3</v>
      </c>
      <c r="N65">
        <f t="shared" si="3"/>
        <v>2904.5112532372445</v>
      </c>
      <c r="O65">
        <f t="shared" si="4"/>
        <v>1119.4181986598555</v>
      </c>
      <c r="P65">
        <v>0</v>
      </c>
      <c r="Q65">
        <f t="shared" si="7"/>
        <v>0</v>
      </c>
      <c r="R65">
        <f>Q65*Compras!$A$16</f>
        <v>0</v>
      </c>
    </row>
    <row r="66" spans="1:18" x14ac:dyDescent="0.25">
      <c r="A66" s="21">
        <v>42287</v>
      </c>
      <c r="B66" s="12" t="s">
        <v>10</v>
      </c>
      <c r="C66" s="12" t="s">
        <v>25</v>
      </c>
      <c r="D66" s="12" t="s">
        <v>49</v>
      </c>
      <c r="E66" s="14">
        <v>2314</v>
      </c>
      <c r="F66" s="7">
        <v>0.24573</v>
      </c>
      <c r="G66" s="7">
        <f t="shared" ref="G66:G90" si="8">E66*F66</f>
        <v>568.61922000000004</v>
      </c>
      <c r="H66" s="7">
        <f>G66*Compras!$A$16</f>
        <v>219.14967699516779</v>
      </c>
      <c r="I66" s="7">
        <v>5.4060599999999999E-3</v>
      </c>
      <c r="J66" s="7">
        <f t="shared" ref="J66:J90" si="9">E66*I66</f>
        <v>12.50962284</v>
      </c>
      <c r="K66" s="7">
        <f>J66*Compras!$A$16</f>
        <v>4.8212928938936912</v>
      </c>
      <c r="L66" s="7">
        <v>2.5021274205254049E-2</v>
      </c>
      <c r="M66" s="7">
        <f>L66*Compras!$A$16</f>
        <v>9.643367595082256E-3</v>
      </c>
      <c r="N66" s="7">
        <f t="shared" si="3"/>
        <v>581.15386411420536</v>
      </c>
      <c r="O66" s="7">
        <f t="shared" si="4"/>
        <v>223.98061325665657</v>
      </c>
      <c r="P66" s="7">
        <v>0</v>
      </c>
      <c r="Q66" s="7">
        <f t="shared" ref="Q66:Q90" si="10">E66*P66</f>
        <v>0</v>
      </c>
      <c r="R66" s="7">
        <f>Q66*Compras!$A$16</f>
        <v>0</v>
      </c>
    </row>
    <row r="67" spans="1:18" x14ac:dyDescent="0.25">
      <c r="A67" s="20">
        <v>42287</v>
      </c>
      <c r="B67" s="9" t="s">
        <v>13</v>
      </c>
      <c r="C67" s="9" t="s">
        <v>16</v>
      </c>
      <c r="D67" s="9" t="s">
        <v>17</v>
      </c>
      <c r="E67" s="13">
        <v>5310</v>
      </c>
      <c r="F67">
        <v>0.25278</v>
      </c>
      <c r="G67">
        <f t="shared" si="8"/>
        <v>1342.2618</v>
      </c>
      <c r="H67">
        <f>G67*Compras!$A$16</f>
        <v>517.31673775106037</v>
      </c>
      <c r="I67">
        <v>5.0556000000000004E-3</v>
      </c>
      <c r="J67">
        <f t="shared" si="9"/>
        <v>26.845236000000003</v>
      </c>
      <c r="K67">
        <f>J67*Compras!$A$16</f>
        <v>10.346334755021209</v>
      </c>
      <c r="L67">
        <v>3.3937419398628928E-3</v>
      </c>
      <c r="M67">
        <f>L67*Compras!$A$16</f>
        <v>1.3079710002168185E-3</v>
      </c>
      <c r="N67">
        <f t="shared" ref="N67:N90" si="11">G67+J67+L67</f>
        <v>1369.1104297419399</v>
      </c>
      <c r="O67">
        <f t="shared" ref="O67:O90" si="12">H67+K67+M67</f>
        <v>527.66438047708175</v>
      </c>
      <c r="P67">
        <v>2.7805799999999995E-3</v>
      </c>
      <c r="Q67">
        <f t="shared" si="10"/>
        <v>14.764879799999997</v>
      </c>
      <c r="R67">
        <f>Q67*Compras!$A$16</f>
        <v>5.690484115261663</v>
      </c>
    </row>
    <row r="68" spans="1:18" x14ac:dyDescent="0.25">
      <c r="A68" s="20">
        <v>42287</v>
      </c>
      <c r="B68" s="9" t="s">
        <v>13</v>
      </c>
      <c r="C68" s="9" t="s">
        <v>35</v>
      </c>
      <c r="D68" s="9" t="s">
        <v>36</v>
      </c>
      <c r="E68" s="13">
        <v>8940</v>
      </c>
      <c r="F68">
        <v>0.25278</v>
      </c>
      <c r="G68">
        <f t="shared" si="8"/>
        <v>2259.8532</v>
      </c>
      <c r="H68">
        <f>G68*Compras!$A$16</f>
        <v>870.96264321929937</v>
      </c>
      <c r="I68">
        <v>5.0556000000000004E-3</v>
      </c>
      <c r="J68">
        <f t="shared" si="9"/>
        <v>45.197064000000005</v>
      </c>
      <c r="K68">
        <f>J68*Compras!$A$16</f>
        <v>17.419252864385989</v>
      </c>
      <c r="L68">
        <v>3.3937419398628928E-3</v>
      </c>
      <c r="M68">
        <f>L68*Compras!$A$16</f>
        <v>1.3079710002168185E-3</v>
      </c>
      <c r="N68">
        <f t="shared" si="11"/>
        <v>2305.0536577419398</v>
      </c>
      <c r="O68">
        <f t="shared" si="12"/>
        <v>888.38320405468551</v>
      </c>
      <c r="P68">
        <v>2.7805799999999995E-3</v>
      </c>
      <c r="Q68">
        <f t="shared" si="10"/>
        <v>24.858385199999997</v>
      </c>
      <c r="R68">
        <f>Q68*Compras!$A$16</f>
        <v>9.5805890754122931</v>
      </c>
    </row>
    <row r="69" spans="1:18" x14ac:dyDescent="0.25">
      <c r="A69" s="20">
        <v>42287</v>
      </c>
      <c r="B69" s="9" t="s">
        <v>13</v>
      </c>
      <c r="C69" s="9" t="s">
        <v>23</v>
      </c>
      <c r="D69" s="9" t="s">
        <v>50</v>
      </c>
      <c r="E69" s="13">
        <v>7958</v>
      </c>
      <c r="F69">
        <v>0.24573</v>
      </c>
      <c r="G69">
        <f t="shared" si="8"/>
        <v>1955.5193400000001</v>
      </c>
      <c r="H69">
        <f>G69*Compras!$A$16</f>
        <v>753.67032390991585</v>
      </c>
      <c r="I69">
        <v>4.9145999999999999E-3</v>
      </c>
      <c r="J69">
        <f t="shared" si="9"/>
        <v>39.110386800000001</v>
      </c>
      <c r="K69">
        <f>J69*Compras!$A$16</f>
        <v>15.073406478198317</v>
      </c>
      <c r="L69">
        <v>9.6767276146555552E-3</v>
      </c>
      <c r="M69">
        <f>L69*Compras!$A$16</f>
        <v>3.7294759947122179E-3</v>
      </c>
      <c r="N69">
        <f t="shared" si="11"/>
        <v>1994.6394035276148</v>
      </c>
      <c r="O69">
        <f t="shared" si="12"/>
        <v>768.74745986410892</v>
      </c>
      <c r="P69">
        <v>2.7030300000000004E-3</v>
      </c>
      <c r="Q69">
        <f t="shared" si="10"/>
        <v>21.510712740000002</v>
      </c>
      <c r="R69">
        <f>Q69*Compras!$A$16</f>
        <v>8.2903735630090747</v>
      </c>
    </row>
    <row r="70" spans="1:18" x14ac:dyDescent="0.25">
      <c r="A70" s="20">
        <v>42287</v>
      </c>
      <c r="B70" s="9" t="s">
        <v>13</v>
      </c>
      <c r="C70" s="9" t="s">
        <v>21</v>
      </c>
      <c r="D70" s="9" t="s">
        <v>22</v>
      </c>
      <c r="E70" s="13">
        <v>5922</v>
      </c>
      <c r="F70">
        <v>0.25278</v>
      </c>
      <c r="G70">
        <f t="shared" si="8"/>
        <v>1496.96316</v>
      </c>
      <c r="H70">
        <f>G70*Compras!$A$16</f>
        <v>576.93968379694536</v>
      </c>
      <c r="I70">
        <v>5.0556000000000004E-3</v>
      </c>
      <c r="J70">
        <f t="shared" si="9"/>
        <v>29.939263200000003</v>
      </c>
      <c r="K70">
        <f>J70*Compras!$A$16</f>
        <v>11.538793675938907</v>
      </c>
      <c r="L70">
        <v>1.0282692063863995E-2</v>
      </c>
      <c r="M70">
        <f>L70*Compras!$A$16</f>
        <v>3.963018774561595E-3</v>
      </c>
      <c r="N70">
        <f t="shared" si="11"/>
        <v>1526.9127058920637</v>
      </c>
      <c r="O70">
        <f t="shared" si="12"/>
        <v>588.48244049165885</v>
      </c>
      <c r="P70">
        <v>2.7805799999999995E-3</v>
      </c>
      <c r="Q70">
        <f t="shared" si="10"/>
        <v>16.466594759999996</v>
      </c>
      <c r="R70">
        <f>Q70*Compras!$A$16</f>
        <v>6.3463365217663972</v>
      </c>
    </row>
    <row r="71" spans="1:18" ht="15.75" thickBot="1" x14ac:dyDescent="0.3">
      <c r="A71" s="22">
        <v>42287</v>
      </c>
      <c r="B71" s="11" t="s">
        <v>13</v>
      </c>
      <c r="C71" s="11" t="s">
        <v>18</v>
      </c>
      <c r="D71" s="11" t="s">
        <v>19</v>
      </c>
      <c r="E71" s="15">
        <v>1336</v>
      </c>
      <c r="F71" s="10">
        <v>0.25278</v>
      </c>
      <c r="G71" s="10">
        <f t="shared" si="8"/>
        <v>337.71408000000002</v>
      </c>
      <c r="H71" s="10">
        <f>G71*Compras!$A$16</f>
        <v>130.15728091062462</v>
      </c>
      <c r="I71" s="10">
        <v>5.0556000000000004E-3</v>
      </c>
      <c r="J71" s="10">
        <f t="shared" si="9"/>
        <v>6.7542816000000006</v>
      </c>
      <c r="K71" s="10">
        <f>J71*Compras!$A$16</f>
        <v>2.6031456182124924</v>
      </c>
      <c r="L71" s="10">
        <v>3.3937419398628928E-3</v>
      </c>
      <c r="M71" s="10">
        <f>L71*Compras!$A$16</f>
        <v>1.3079710002168185E-3</v>
      </c>
      <c r="N71" s="10">
        <f t="shared" si="11"/>
        <v>344.47175534193991</v>
      </c>
      <c r="O71" s="10">
        <f t="shared" si="12"/>
        <v>132.76173449983733</v>
      </c>
      <c r="P71" s="10">
        <v>2.7805799999999995E-3</v>
      </c>
      <c r="Q71" s="10">
        <f t="shared" si="10"/>
        <v>3.7148548799999994</v>
      </c>
      <c r="R71" s="10">
        <f>Q71*Compras!$A$16</f>
        <v>1.4317300900168706</v>
      </c>
    </row>
    <row r="72" spans="1:18" x14ac:dyDescent="0.25">
      <c r="A72" s="20">
        <v>42290</v>
      </c>
      <c r="B72" s="9" t="s">
        <v>10</v>
      </c>
      <c r="C72" s="9" t="s">
        <v>14</v>
      </c>
      <c r="D72" s="9" t="s">
        <v>32</v>
      </c>
      <c r="E72" s="13">
        <v>8384</v>
      </c>
      <c r="F72">
        <v>0.39893000000000001</v>
      </c>
      <c r="G72">
        <f t="shared" si="8"/>
        <v>3344.6291200000001</v>
      </c>
      <c r="H72">
        <f>G72*Compras!$A$16</f>
        <v>1289.0425886705559</v>
      </c>
      <c r="I72">
        <v>8.3775300000000011E-3</v>
      </c>
      <c r="J72">
        <f t="shared" si="9"/>
        <v>70.237211520000002</v>
      </c>
      <c r="K72">
        <f>J72*Compras!$A$16</f>
        <v>27.069894362081673</v>
      </c>
      <c r="L72">
        <v>3.3783783783783786E-3</v>
      </c>
      <c r="M72">
        <f>L72*Compras!$A$16</f>
        <v>1.3020497801482693E-3</v>
      </c>
      <c r="N72">
        <f t="shared" si="11"/>
        <v>3414.8697098983785</v>
      </c>
      <c r="O72">
        <f t="shared" si="12"/>
        <v>1316.1137850824177</v>
      </c>
      <c r="P72">
        <v>0</v>
      </c>
      <c r="Q72">
        <f t="shared" si="10"/>
        <v>0</v>
      </c>
      <c r="R72">
        <f>Q72*Compras!$A$16</f>
        <v>0</v>
      </c>
    </row>
    <row r="73" spans="1:18" x14ac:dyDescent="0.25">
      <c r="A73" s="20">
        <v>42290</v>
      </c>
      <c r="B73" s="9" t="s">
        <v>10</v>
      </c>
      <c r="C73" s="9" t="s">
        <v>16</v>
      </c>
      <c r="D73" s="9" t="s">
        <v>40</v>
      </c>
      <c r="E73" s="13">
        <v>4256</v>
      </c>
      <c r="F73">
        <v>0.25278</v>
      </c>
      <c r="G73">
        <f t="shared" si="8"/>
        <v>1075.83168</v>
      </c>
      <c r="H73">
        <f>G73*Compras!$A$16</f>
        <v>414.63277511648079</v>
      </c>
      <c r="I73">
        <v>5.3083800000000006E-3</v>
      </c>
      <c r="J73">
        <f t="shared" si="9"/>
        <v>22.592465280000003</v>
      </c>
      <c r="K73">
        <f>J73*Compras!$A$16</f>
        <v>8.7072882774460982</v>
      </c>
      <c r="L73">
        <v>5.7350902939138238E-3</v>
      </c>
      <c r="M73">
        <f>L73*Compras!$A$16</f>
        <v>2.2103424246710064E-3</v>
      </c>
      <c r="N73">
        <f t="shared" si="11"/>
        <v>1098.4298803702939</v>
      </c>
      <c r="O73">
        <f t="shared" si="12"/>
        <v>423.34227373635156</v>
      </c>
      <c r="P73">
        <v>0</v>
      </c>
      <c r="Q73">
        <f t="shared" si="10"/>
        <v>0</v>
      </c>
      <c r="R73">
        <f>Q73*Compras!$A$16</f>
        <v>0</v>
      </c>
    </row>
    <row r="74" spans="1:18" x14ac:dyDescent="0.25">
      <c r="A74" s="20">
        <v>42290</v>
      </c>
      <c r="B74" s="9" t="s">
        <v>10</v>
      </c>
      <c r="C74" s="9" t="s">
        <v>21</v>
      </c>
      <c r="D74" s="9" t="s">
        <v>22</v>
      </c>
      <c r="E74" s="13">
        <v>5068</v>
      </c>
      <c r="F74">
        <v>0.25278</v>
      </c>
      <c r="G74">
        <f t="shared" si="8"/>
        <v>1281.0890400000001</v>
      </c>
      <c r="H74">
        <f>G74*Compras!$A$16</f>
        <v>493.74034405317781</v>
      </c>
      <c r="I74">
        <v>5.3083800000000006E-3</v>
      </c>
      <c r="J74">
        <f t="shared" si="9"/>
        <v>26.902869840000005</v>
      </c>
      <c r="K74">
        <f>J74*Compras!$A$16</f>
        <v>10.368547225116735</v>
      </c>
      <c r="L74">
        <v>3.3783783783783786E-3</v>
      </c>
      <c r="M74">
        <f>L74*Compras!$A$16</f>
        <v>1.3020497801482693E-3</v>
      </c>
      <c r="N74">
        <f t="shared" si="11"/>
        <v>1307.9952882183784</v>
      </c>
      <c r="O74">
        <f t="shared" si="12"/>
        <v>504.11019332807467</v>
      </c>
      <c r="P74">
        <v>0</v>
      </c>
      <c r="Q74">
        <f t="shared" si="10"/>
        <v>0</v>
      </c>
      <c r="R74">
        <f>Q74*Compras!$A$16</f>
        <v>0</v>
      </c>
    </row>
    <row r="75" spans="1:18" x14ac:dyDescent="0.25">
      <c r="A75" s="21">
        <v>42290</v>
      </c>
      <c r="B75" s="12" t="s">
        <v>10</v>
      </c>
      <c r="C75" s="12" t="s">
        <v>33</v>
      </c>
      <c r="D75" s="12" t="s">
        <v>34</v>
      </c>
      <c r="E75" s="14">
        <v>11892</v>
      </c>
      <c r="F75" s="7">
        <v>0.25278</v>
      </c>
      <c r="G75" s="7">
        <f t="shared" si="8"/>
        <v>3006.0597600000001</v>
      </c>
      <c r="H75" s="7">
        <f>G75*Compras!$A$16</f>
        <v>1158.5556770876856</v>
      </c>
      <c r="I75" s="7">
        <v>5.3083800000000006E-3</v>
      </c>
      <c r="J75" s="7">
        <f t="shared" si="9"/>
        <v>63.127254960000009</v>
      </c>
      <c r="K75" s="7">
        <f>J75*Compras!$A$16</f>
        <v>24.329669218841399</v>
      </c>
      <c r="L75" s="29">
        <v>3.3783783783783786E-3</v>
      </c>
      <c r="M75" s="7">
        <f>L75*Compras!$A$16</f>
        <v>1.3020497801482693E-3</v>
      </c>
      <c r="N75" s="7">
        <f t="shared" si="11"/>
        <v>3069.1903933383783</v>
      </c>
      <c r="O75" s="7">
        <f t="shared" si="12"/>
        <v>1182.8866483563072</v>
      </c>
      <c r="P75" s="7">
        <v>0</v>
      </c>
      <c r="Q75" s="7">
        <f t="shared" si="10"/>
        <v>0</v>
      </c>
      <c r="R75" s="7">
        <f>Q75*Compras!$A$16</f>
        <v>0</v>
      </c>
    </row>
    <row r="76" spans="1:18" x14ac:dyDescent="0.25">
      <c r="A76" s="20">
        <v>42290</v>
      </c>
      <c r="B76" s="9" t="s">
        <v>13</v>
      </c>
      <c r="C76" s="9" t="s">
        <v>14</v>
      </c>
      <c r="D76" s="9" t="s">
        <v>48</v>
      </c>
      <c r="E76" s="13">
        <v>3500</v>
      </c>
      <c r="F76">
        <v>0.39893000000000001</v>
      </c>
      <c r="G76">
        <f t="shared" si="8"/>
        <v>1396.2550000000001</v>
      </c>
      <c r="H76">
        <f>G76*Compras!$A$16</f>
        <v>538.12608067115286</v>
      </c>
      <c r="I76">
        <v>7.9786000000000006E-3</v>
      </c>
      <c r="J76">
        <f t="shared" si="9"/>
        <v>27.9251</v>
      </c>
      <c r="K76">
        <f>J76*Compras!$A$16</f>
        <v>10.762521613423058</v>
      </c>
      <c r="L76">
        <v>3.3655302392891998E-3</v>
      </c>
      <c r="M76">
        <f>L76*Compras!$A$16</f>
        <v>1.2970980208120611E-3</v>
      </c>
      <c r="N76">
        <f t="shared" si="11"/>
        <v>1424.1834655302393</v>
      </c>
      <c r="O76">
        <f t="shared" si="12"/>
        <v>548.8898993825967</v>
      </c>
      <c r="P76">
        <v>0</v>
      </c>
      <c r="Q76">
        <f t="shared" si="10"/>
        <v>0</v>
      </c>
      <c r="R76">
        <f>Q76*Compras!$A$16</f>
        <v>0</v>
      </c>
    </row>
    <row r="77" spans="1:18" x14ac:dyDescent="0.25">
      <c r="A77" s="20">
        <v>42290</v>
      </c>
      <c r="B77" s="9" t="s">
        <v>13</v>
      </c>
      <c r="C77" s="9" t="s">
        <v>76</v>
      </c>
      <c r="D77" s="9" t="s">
        <v>26</v>
      </c>
      <c r="E77" s="13">
        <v>5700</v>
      </c>
      <c r="F77">
        <v>0.25284000000000001</v>
      </c>
      <c r="G77">
        <f t="shared" si="8"/>
        <v>1441.1880000000001</v>
      </c>
      <c r="H77">
        <f>G77*Compras!$A$16</f>
        <v>555.44356149148791</v>
      </c>
      <c r="I77">
        <v>5.0568000000000002E-3</v>
      </c>
      <c r="J77">
        <f t="shared" si="9"/>
        <v>28.82376</v>
      </c>
      <c r="K77">
        <f>J77*Compras!$A$16</f>
        <v>11.108871229829758</v>
      </c>
      <c r="L77">
        <v>5.2729807409486818E-3</v>
      </c>
      <c r="M77">
        <f>L77*Compras!$A$16</f>
        <v>2.0322422906855738E-3</v>
      </c>
      <c r="N77">
        <f t="shared" si="11"/>
        <v>1470.0170329807411</v>
      </c>
      <c r="O77">
        <f t="shared" si="12"/>
        <v>566.55446496360844</v>
      </c>
      <c r="P77">
        <v>0</v>
      </c>
      <c r="Q77">
        <f t="shared" si="10"/>
        <v>0</v>
      </c>
      <c r="R77">
        <f>Q77*Compras!$A$16</f>
        <v>0</v>
      </c>
    </row>
    <row r="78" spans="1:18" x14ac:dyDescent="0.25">
      <c r="A78" s="20">
        <v>42290</v>
      </c>
      <c r="B78" s="9" t="s">
        <v>13</v>
      </c>
      <c r="C78" s="9" t="s">
        <v>18</v>
      </c>
      <c r="D78" s="9" t="s">
        <v>19</v>
      </c>
      <c r="E78" s="13">
        <v>9556</v>
      </c>
      <c r="F78">
        <v>0.25278</v>
      </c>
      <c r="G78">
        <f t="shared" si="8"/>
        <v>2415.5656800000002</v>
      </c>
      <c r="H78">
        <f>G78*Compras!$A$16</f>
        <v>930.97528172300065</v>
      </c>
      <c r="I78">
        <v>5.0556000000000004E-3</v>
      </c>
      <c r="J78">
        <f t="shared" si="9"/>
        <v>48.311313600000005</v>
      </c>
      <c r="K78">
        <f>J78*Compras!$A$16</f>
        <v>18.619505634460015</v>
      </c>
      <c r="L78">
        <v>3.3655302392891998E-3</v>
      </c>
      <c r="M78">
        <f>L78*Compras!$A$16</f>
        <v>1.2970980208120611E-3</v>
      </c>
      <c r="N78">
        <f t="shared" si="11"/>
        <v>2463.8803591302394</v>
      </c>
      <c r="O78">
        <f t="shared" si="12"/>
        <v>949.59608445548145</v>
      </c>
      <c r="P78">
        <v>0</v>
      </c>
      <c r="Q78">
        <f t="shared" si="10"/>
        <v>0</v>
      </c>
      <c r="R78">
        <f>Q78*Compras!$A$16</f>
        <v>0</v>
      </c>
    </row>
    <row r="79" spans="1:18" x14ac:dyDescent="0.25">
      <c r="A79" s="20">
        <v>42290</v>
      </c>
      <c r="B79" s="9" t="s">
        <v>13</v>
      </c>
      <c r="C79" s="9" t="s">
        <v>11</v>
      </c>
      <c r="D79" s="9" t="s">
        <v>12</v>
      </c>
      <c r="E79" s="13">
        <v>3534</v>
      </c>
      <c r="F79">
        <v>0.25278</v>
      </c>
      <c r="G79">
        <f t="shared" si="8"/>
        <v>893.32452000000001</v>
      </c>
      <c r="H79">
        <f>G79*Compras!$A$16</f>
        <v>344.29328648064921</v>
      </c>
      <c r="I79">
        <v>5.0556000000000004E-3</v>
      </c>
      <c r="J79">
        <f t="shared" si="9"/>
        <v>17.8664904</v>
      </c>
      <c r="K79">
        <f>J79*Compras!$A$16</f>
        <v>6.885865729612985</v>
      </c>
      <c r="L79">
        <v>3.3655302392891998E-3</v>
      </c>
      <c r="M79">
        <f>L79*Compras!$A$16</f>
        <v>1.2970980208120611E-3</v>
      </c>
      <c r="N79">
        <f t="shared" si="11"/>
        <v>911.19437593023929</v>
      </c>
      <c r="O79">
        <f t="shared" si="12"/>
        <v>351.18044930828302</v>
      </c>
      <c r="P79">
        <v>0</v>
      </c>
      <c r="Q79">
        <f t="shared" si="10"/>
        <v>0</v>
      </c>
      <c r="R79">
        <f>Q79*Compras!$A$16</f>
        <v>0</v>
      </c>
    </row>
    <row r="80" spans="1:18" x14ac:dyDescent="0.25">
      <c r="A80" s="20">
        <v>42290</v>
      </c>
      <c r="B80" s="9" t="s">
        <v>13</v>
      </c>
      <c r="C80" s="9" t="s">
        <v>75</v>
      </c>
      <c r="D80" s="9" t="s">
        <v>24</v>
      </c>
      <c r="E80" s="13">
        <v>5665</v>
      </c>
      <c r="F80">
        <v>0.25284000000000001</v>
      </c>
      <c r="G80">
        <f t="shared" si="8"/>
        <v>1432.3386</v>
      </c>
      <c r="H80">
        <f>G80*Compras!$A$16</f>
        <v>552.0329431314525</v>
      </c>
      <c r="I80">
        <v>5.0568000000000002E-3</v>
      </c>
      <c r="J80">
        <f t="shared" si="9"/>
        <v>28.646772000000002</v>
      </c>
      <c r="K80">
        <f>J80*Compras!$A$16</f>
        <v>11.04065886262905</v>
      </c>
      <c r="L80">
        <v>3.3655302392891998E-3</v>
      </c>
      <c r="M80">
        <f>L80*Compras!$A$16</f>
        <v>1.2970980208120611E-3</v>
      </c>
      <c r="N80">
        <f t="shared" si="11"/>
        <v>1460.9887375302394</v>
      </c>
      <c r="O80">
        <f t="shared" si="12"/>
        <v>563.07489909210233</v>
      </c>
      <c r="P80">
        <v>0</v>
      </c>
      <c r="Q80">
        <f t="shared" si="10"/>
        <v>0</v>
      </c>
      <c r="R80">
        <f>Q80*Compras!$A$16</f>
        <v>0</v>
      </c>
    </row>
    <row r="81" spans="1:19" ht="15.75" thickBot="1" x14ac:dyDescent="0.3">
      <c r="A81" s="22">
        <v>42290</v>
      </c>
      <c r="B81" s="11" t="s">
        <v>13</v>
      </c>
      <c r="C81" s="11" t="s">
        <v>74</v>
      </c>
      <c r="D81" s="11" t="s">
        <v>31</v>
      </c>
      <c r="E81" s="15">
        <v>1758</v>
      </c>
      <c r="F81" s="10">
        <v>0.25284000000000001</v>
      </c>
      <c r="G81" s="10">
        <f t="shared" si="8"/>
        <v>444.49272000000002</v>
      </c>
      <c r="H81" s="10">
        <f>G81*Compras!$A$16</f>
        <v>171.31048791263785</v>
      </c>
      <c r="I81" s="10">
        <v>5.0568000000000002E-3</v>
      </c>
      <c r="J81" s="10">
        <f t="shared" si="9"/>
        <v>8.8898544000000008</v>
      </c>
      <c r="K81" s="10">
        <f>J81*Compras!$A$16</f>
        <v>3.4262097582527571</v>
      </c>
      <c r="L81" s="10">
        <v>3.3655302392891998E-3</v>
      </c>
      <c r="M81" s="10">
        <f>L81*Compras!$A$16</f>
        <v>1.2970980208120611E-3</v>
      </c>
      <c r="N81" s="10">
        <f t="shared" si="11"/>
        <v>453.38593993023932</v>
      </c>
      <c r="O81" s="10">
        <f t="shared" si="12"/>
        <v>174.73799476891142</v>
      </c>
      <c r="P81" s="10">
        <v>0</v>
      </c>
      <c r="Q81" s="10">
        <f t="shared" si="10"/>
        <v>0</v>
      </c>
      <c r="R81" s="10">
        <f>Q81*Compras!$A$16</f>
        <v>0</v>
      </c>
      <c r="S81" s="30"/>
    </row>
    <row r="82" spans="1:19" x14ac:dyDescent="0.25">
      <c r="A82" s="20">
        <v>42291</v>
      </c>
      <c r="B82" s="9" t="s">
        <v>10</v>
      </c>
      <c r="C82" s="9" t="s">
        <v>14</v>
      </c>
      <c r="D82" s="9" t="s">
        <v>32</v>
      </c>
      <c r="E82" s="13">
        <v>15870</v>
      </c>
      <c r="F82">
        <v>0.39893000000000001</v>
      </c>
      <c r="G82">
        <f t="shared" si="8"/>
        <v>6331.0191000000004</v>
      </c>
      <c r="H82">
        <f>G82*Compras!$A$16</f>
        <v>2440.0174000717702</v>
      </c>
      <c r="I82">
        <v>9.1753900000000003E-3</v>
      </c>
      <c r="J82">
        <f t="shared" si="9"/>
        <v>145.61343930000001</v>
      </c>
      <c r="K82">
        <f>J82*Compras!$A$16</f>
        <v>56.120400201650718</v>
      </c>
      <c r="L82">
        <v>3.4008978370289756E-3</v>
      </c>
      <c r="M82">
        <f>L82*Compras!$A$16</f>
        <v>1.3107289311790494E-3</v>
      </c>
      <c r="N82">
        <f t="shared" si="11"/>
        <v>6476.635940197838</v>
      </c>
      <c r="O82">
        <f t="shared" si="12"/>
        <v>2496.1391110023519</v>
      </c>
      <c r="P82">
        <v>0</v>
      </c>
      <c r="Q82">
        <f t="shared" si="10"/>
        <v>0</v>
      </c>
      <c r="R82">
        <f>Q82*Compras!$A$16</f>
        <v>0</v>
      </c>
    </row>
    <row r="83" spans="1:19" x14ac:dyDescent="0.25">
      <c r="A83" s="21">
        <v>42291</v>
      </c>
      <c r="B83" s="12" t="s">
        <v>10</v>
      </c>
      <c r="C83" s="12" t="s">
        <v>16</v>
      </c>
      <c r="D83" s="12" t="s">
        <v>17</v>
      </c>
      <c r="E83" s="14">
        <v>13534</v>
      </c>
      <c r="F83" s="7">
        <v>0.25278</v>
      </c>
      <c r="G83" s="7">
        <f t="shared" si="8"/>
        <v>3421.1245199999998</v>
      </c>
      <c r="H83" s="7">
        <f>G83*Compras!$A$16</f>
        <v>1318.5244310212524</v>
      </c>
      <c r="I83" s="7">
        <v>5.8139400000000001E-3</v>
      </c>
      <c r="J83" s="7">
        <f t="shared" si="9"/>
        <v>78.685863960000006</v>
      </c>
      <c r="K83" s="7">
        <f>J83*Compras!$A$16</f>
        <v>30.326061913488811</v>
      </c>
      <c r="L83" s="7">
        <v>7.0952971277043119E-3</v>
      </c>
      <c r="M83" s="7">
        <f>L83*Compras!$A$16</f>
        <v>2.7345752993033576E-3</v>
      </c>
      <c r="N83" s="7">
        <f t="shared" si="11"/>
        <v>3499.8174792571276</v>
      </c>
      <c r="O83" s="7">
        <f t="shared" si="12"/>
        <v>1348.8532275100404</v>
      </c>
      <c r="P83" s="7">
        <v>0</v>
      </c>
      <c r="Q83" s="7">
        <f t="shared" si="10"/>
        <v>0</v>
      </c>
      <c r="R83" s="7">
        <f>Q83*Compras!$A$16</f>
        <v>0</v>
      </c>
    </row>
    <row r="84" spans="1:19" x14ac:dyDescent="0.25">
      <c r="A84" s="20">
        <v>42291</v>
      </c>
      <c r="B84" s="9" t="s">
        <v>13</v>
      </c>
      <c r="C84" s="9" t="s">
        <v>30</v>
      </c>
      <c r="D84" s="9" t="s">
        <v>42</v>
      </c>
      <c r="E84" s="13">
        <v>3265</v>
      </c>
      <c r="F84">
        <v>0.41060999999999998</v>
      </c>
      <c r="G84">
        <f t="shared" si="8"/>
        <v>1340.64165</v>
      </c>
      <c r="H84">
        <f>G84*Compras!$A$16</f>
        <v>516.69232102947342</v>
      </c>
      <c r="I84">
        <v>6.9803700000000005E-3</v>
      </c>
      <c r="J84">
        <f t="shared" si="9"/>
        <v>22.790908050000002</v>
      </c>
      <c r="K84">
        <f>J84*Compras!$A$16</f>
        <v>8.7837694575010499</v>
      </c>
      <c r="L84">
        <v>3.3943179118156208E-3</v>
      </c>
      <c r="M84">
        <f>L84*Compras!$A$16</f>
        <v>1.3081929836865271E-3</v>
      </c>
      <c r="N84">
        <f t="shared" si="11"/>
        <v>1363.435952367912</v>
      </c>
      <c r="O84">
        <f t="shared" si="12"/>
        <v>525.47739867995824</v>
      </c>
      <c r="P84">
        <v>0</v>
      </c>
      <c r="Q84">
        <f t="shared" si="10"/>
        <v>0</v>
      </c>
      <c r="R84">
        <f>Q84*Compras!$A$16</f>
        <v>0</v>
      </c>
    </row>
    <row r="85" spans="1:19" x14ac:dyDescent="0.25">
      <c r="A85" s="20">
        <v>42291</v>
      </c>
      <c r="B85" s="9" t="s">
        <v>13</v>
      </c>
      <c r="C85" s="9" t="s">
        <v>28</v>
      </c>
      <c r="D85" s="9" t="s">
        <v>29</v>
      </c>
      <c r="E85" s="13">
        <v>19492</v>
      </c>
      <c r="F85">
        <v>0.25278</v>
      </c>
      <c r="G85">
        <f t="shared" si="8"/>
        <v>4927.1877599999998</v>
      </c>
      <c r="H85">
        <f>G85*Compras!$A$16</f>
        <v>1898.971346938544</v>
      </c>
      <c r="I85">
        <v>4.2972600000000007E-3</v>
      </c>
      <c r="J85">
        <f t="shared" si="9"/>
        <v>83.762191920000006</v>
      </c>
      <c r="K85">
        <f>J85*Compras!$A$16</f>
        <v>32.28251289795525</v>
      </c>
      <c r="L85">
        <v>5.3030062611819362E-3</v>
      </c>
      <c r="M85">
        <f>L85*Compras!$A$16</f>
        <v>2.0438143284030636E-3</v>
      </c>
      <c r="N85">
        <f t="shared" si="11"/>
        <v>5010.9552549262607</v>
      </c>
      <c r="O85">
        <f t="shared" si="12"/>
        <v>1931.2559036508276</v>
      </c>
      <c r="P85">
        <v>0</v>
      </c>
      <c r="Q85">
        <f t="shared" si="10"/>
        <v>0</v>
      </c>
      <c r="R85">
        <f>Q85*Compras!$A$16</f>
        <v>0</v>
      </c>
    </row>
    <row r="86" spans="1:19" ht="15.75" thickBot="1" x14ac:dyDescent="0.3">
      <c r="A86" s="22">
        <v>42291</v>
      </c>
      <c r="B86" s="11" t="s">
        <v>13</v>
      </c>
      <c r="C86" s="11" t="s">
        <v>21</v>
      </c>
      <c r="D86" s="11" t="s">
        <v>22</v>
      </c>
      <c r="E86" s="15">
        <v>6704</v>
      </c>
      <c r="F86" s="10">
        <v>0.25278</v>
      </c>
      <c r="G86" s="10">
        <f t="shared" si="8"/>
        <v>1694.6371200000001</v>
      </c>
      <c r="H86" s="10">
        <f>G86*Compras!$A$16</f>
        <v>653.12455930002056</v>
      </c>
      <c r="I86" s="10">
        <v>4.2972600000000007E-3</v>
      </c>
      <c r="J86" s="10">
        <f t="shared" si="9"/>
        <v>28.808831040000005</v>
      </c>
      <c r="K86" s="10">
        <f>J86*Compras!$A$16</f>
        <v>11.10311750810035</v>
      </c>
      <c r="L86" s="10">
        <v>3.3943179118156208E-3</v>
      </c>
      <c r="M86" s="10">
        <f>L86*Compras!$A$16</f>
        <v>1.3081929836865271E-3</v>
      </c>
      <c r="N86" s="10">
        <f t="shared" si="11"/>
        <v>1723.4493453579121</v>
      </c>
      <c r="O86" s="10">
        <f t="shared" si="12"/>
        <v>664.22898500110466</v>
      </c>
      <c r="P86" s="10">
        <v>0</v>
      </c>
      <c r="Q86" s="10">
        <f t="shared" si="10"/>
        <v>0</v>
      </c>
      <c r="R86" s="10">
        <f>Q86*Compras!$A$16</f>
        <v>0</v>
      </c>
      <c r="S86" s="30"/>
    </row>
    <row r="87" spans="1:19" x14ac:dyDescent="0.25">
      <c r="A87" s="20">
        <v>42292</v>
      </c>
      <c r="B87" s="9" t="s">
        <v>10</v>
      </c>
      <c r="C87" s="9" t="s">
        <v>30</v>
      </c>
      <c r="D87" s="9" t="s">
        <v>20</v>
      </c>
      <c r="E87" s="13">
        <v>15648</v>
      </c>
      <c r="F87">
        <v>0.41060999999999998</v>
      </c>
      <c r="G87">
        <f t="shared" si="8"/>
        <v>6425.2252799999997</v>
      </c>
      <c r="H87">
        <f>G87*Compras!$A$16</f>
        <v>2476.3250963152223</v>
      </c>
      <c r="I87">
        <v>9.8546399999999996E-3</v>
      </c>
      <c r="J87">
        <f t="shared" si="9"/>
        <v>154.20540671999998</v>
      </c>
      <c r="K87">
        <f>J87*Compras!$A$16</f>
        <v>59.431802311565328</v>
      </c>
      <c r="L87">
        <v>3.3663233016898945E-3</v>
      </c>
      <c r="M87">
        <f>L87*Compras!$A$16</f>
        <v>1.2974036724025036E-3</v>
      </c>
      <c r="N87">
        <f t="shared" si="11"/>
        <v>6579.434053043301</v>
      </c>
      <c r="O87">
        <f t="shared" si="12"/>
        <v>2535.7581960304597</v>
      </c>
      <c r="P87">
        <v>0</v>
      </c>
      <c r="Q87">
        <f t="shared" si="10"/>
        <v>0</v>
      </c>
      <c r="R87">
        <f>Q87*Compras!$A$16</f>
        <v>0</v>
      </c>
      <c r="S87" s="30"/>
    </row>
    <row r="88" spans="1:19" x14ac:dyDescent="0.25">
      <c r="A88" s="21">
        <v>42292</v>
      </c>
      <c r="B88" s="12" t="s">
        <v>10</v>
      </c>
      <c r="C88" s="12" t="s">
        <v>14</v>
      </c>
      <c r="D88" s="12" t="s">
        <v>32</v>
      </c>
      <c r="E88" s="14">
        <v>14058</v>
      </c>
      <c r="F88" s="7">
        <v>0.39893000000000001</v>
      </c>
      <c r="G88" s="7">
        <f t="shared" si="8"/>
        <v>5608.1579400000001</v>
      </c>
      <c r="H88" s="7">
        <f>G88*Compras!$A$16</f>
        <v>2161.4218405928764</v>
      </c>
      <c r="I88" s="7">
        <v>9.5743200000000007E-3</v>
      </c>
      <c r="J88" s="7">
        <f t="shared" si="9"/>
        <v>134.59579056000001</v>
      </c>
      <c r="K88" s="7">
        <f>J88*Compras!$A$16</f>
        <v>51.874124174229031</v>
      </c>
      <c r="L88" s="7">
        <v>6.9230169992286622E-3</v>
      </c>
      <c r="M88" s="7">
        <f>L88*Compras!$A$16</f>
        <v>2.6681773774952897E-3</v>
      </c>
      <c r="N88" s="7">
        <f t="shared" si="11"/>
        <v>5742.7606535769992</v>
      </c>
      <c r="O88" s="7">
        <f t="shared" si="12"/>
        <v>2213.298632944483</v>
      </c>
      <c r="P88" s="7">
        <v>0</v>
      </c>
      <c r="Q88" s="7">
        <f t="shared" si="10"/>
        <v>0</v>
      </c>
      <c r="R88" s="7">
        <f>Q88*Compras!$A$16</f>
        <v>0</v>
      </c>
    </row>
    <row r="89" spans="1:19" x14ac:dyDescent="0.25">
      <c r="A89" s="20">
        <v>42292</v>
      </c>
      <c r="B89" s="9" t="s">
        <v>13</v>
      </c>
      <c r="C89" s="9" t="s">
        <v>14</v>
      </c>
      <c r="D89" s="9" t="s">
        <v>15</v>
      </c>
      <c r="E89" s="13">
        <v>19586</v>
      </c>
      <c r="F89">
        <v>0.39893000000000001</v>
      </c>
      <c r="G89">
        <f t="shared" si="8"/>
        <v>7813.4429799999998</v>
      </c>
      <c r="H89">
        <f>G89*Compras!$A$16</f>
        <v>3011.3535474357714</v>
      </c>
      <c r="I89">
        <v>7.1807399999999997E-3</v>
      </c>
      <c r="J89">
        <f t="shared" si="9"/>
        <v>140.64197364</v>
      </c>
      <c r="K89">
        <f>J89*Compras!$A$16</f>
        <v>54.204363853843887</v>
      </c>
      <c r="L89">
        <v>3.3900603430741067E-3</v>
      </c>
      <c r="M89">
        <f>L89*Compras!$A$16</f>
        <v>1.3065520880191461E-3</v>
      </c>
      <c r="N89">
        <f t="shared" si="11"/>
        <v>7954.0883437003431</v>
      </c>
      <c r="O89">
        <f t="shared" si="12"/>
        <v>3065.5592178417032</v>
      </c>
      <c r="P89">
        <v>0</v>
      </c>
      <c r="Q89">
        <f t="shared" si="10"/>
        <v>0</v>
      </c>
      <c r="R89">
        <f>Q89*Compras!$A$16</f>
        <v>0</v>
      </c>
    </row>
    <row r="90" spans="1:19" s="30" customFormat="1" ht="15.75" thickBot="1" x14ac:dyDescent="0.3">
      <c r="A90" s="22">
        <v>42292</v>
      </c>
      <c r="B90" s="11" t="s">
        <v>13</v>
      </c>
      <c r="C90" s="11" t="s">
        <v>33</v>
      </c>
      <c r="D90" s="11" t="s">
        <v>34</v>
      </c>
      <c r="E90" s="15">
        <v>9912</v>
      </c>
      <c r="F90" s="10">
        <v>0.25278</v>
      </c>
      <c r="G90" s="10">
        <f t="shared" si="8"/>
        <v>2505.5553599999998</v>
      </c>
      <c r="H90" s="10">
        <f>G90*Compras!$A$16</f>
        <v>965.65791046864604</v>
      </c>
      <c r="I90" s="10">
        <v>4.55004E-3</v>
      </c>
      <c r="J90" s="10">
        <f t="shared" si="9"/>
        <v>45.099996480000001</v>
      </c>
      <c r="K90" s="10">
        <f>J90*Compras!$A$16</f>
        <v>17.381842388435629</v>
      </c>
      <c r="L90" s="10">
        <v>8.4344509806850831E-3</v>
      </c>
      <c r="M90" s="10">
        <f>L90*Compras!$A$16</f>
        <v>3.2506942133414206E-3</v>
      </c>
      <c r="N90" s="10">
        <f t="shared" si="11"/>
        <v>2550.6637909309802</v>
      </c>
      <c r="O90" s="10">
        <f t="shared" si="12"/>
        <v>983.04300355129499</v>
      </c>
      <c r="P90" s="10">
        <v>0</v>
      </c>
      <c r="Q90" s="10">
        <f t="shared" si="10"/>
        <v>0</v>
      </c>
      <c r="R90" s="10">
        <f>Q90*Compras!$A$16</f>
        <v>0</v>
      </c>
    </row>
    <row r="91" spans="1:19" x14ac:dyDescent="0.25">
      <c r="G91" s="8">
        <f>SUM(G2:G90)</f>
        <v>199227.21883000006</v>
      </c>
      <c r="H91" s="8">
        <f>SUM(H2:H90)</f>
        <v>76783.511917237163</v>
      </c>
      <c r="J91" s="8">
        <f>SUM(J2:J90)</f>
        <v>4197.3043005400013</v>
      </c>
      <c r="K91" s="8">
        <f>SUM(K2:K90)</f>
        <v>1617.6693459531141</v>
      </c>
      <c r="L91" s="8">
        <f t="shared" ref="L91:O91" si="13">SUM(L2:L90)</f>
        <v>0.65988574763544561</v>
      </c>
      <c r="M91" s="8">
        <f t="shared" si="13"/>
        <v>0.25432441141898571</v>
      </c>
      <c r="N91" s="8">
        <f t="shared" si="13"/>
        <v>203425.18301628763</v>
      </c>
      <c r="O91" s="8">
        <f t="shared" si="13"/>
        <v>78401.435587601722</v>
      </c>
      <c r="Q91" s="8">
        <f>SUM(Q2:Q90)</f>
        <v>638.76513311000008</v>
      </c>
      <c r="R91" s="8">
        <f>SUM(R2:R90)</f>
        <v>246.1843843351476</v>
      </c>
      <c r="S91" s="30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workbookViewId="0">
      <selection activeCell="C11" sqref="C11"/>
    </sheetView>
  </sheetViews>
  <sheetFormatPr baseColWidth="10" defaultRowHeight="15" x14ac:dyDescent="0.25"/>
  <cols>
    <col min="1" max="1" width="8.42578125" customWidth="1"/>
    <col min="2" max="2" width="7.28515625" customWidth="1"/>
    <col min="3" max="3" width="9" customWidth="1"/>
    <col min="4" max="4" width="21.5703125" customWidth="1"/>
    <col min="5" max="5" width="9.5703125" customWidth="1"/>
    <col min="6" max="6" width="10.140625" customWidth="1"/>
    <col min="7" max="7" width="9.28515625" customWidth="1"/>
    <col min="8" max="8" width="10.7109375" customWidth="1"/>
    <col min="9" max="9" width="10.85546875" customWidth="1"/>
    <col min="10" max="10" width="12.28515625" customWidth="1"/>
    <col min="11" max="11" width="12.42578125" customWidth="1"/>
    <col min="12" max="12" width="16.85546875" customWidth="1"/>
  </cols>
  <sheetData>
    <row r="1" spans="1:12" s="26" customFormat="1" ht="45" x14ac:dyDescent="0.25">
      <c r="A1" s="25" t="s">
        <v>46</v>
      </c>
      <c r="B1" s="25" t="s">
        <v>47</v>
      </c>
      <c r="C1" s="25" t="s">
        <v>44</v>
      </c>
      <c r="D1" s="25" t="s">
        <v>43</v>
      </c>
      <c r="E1" s="25" t="s">
        <v>9</v>
      </c>
      <c r="F1" s="25" t="s">
        <v>52</v>
      </c>
      <c r="G1" s="25" t="s">
        <v>51</v>
      </c>
      <c r="H1" s="25" t="s">
        <v>87</v>
      </c>
      <c r="I1" s="25" t="s">
        <v>88</v>
      </c>
      <c r="J1" s="25" t="s">
        <v>54</v>
      </c>
      <c r="K1" s="25" t="s">
        <v>55</v>
      </c>
      <c r="L1" s="25" t="s">
        <v>69</v>
      </c>
    </row>
    <row r="2" spans="1:12" x14ac:dyDescent="0.25">
      <c r="A2" s="20">
        <v>42278</v>
      </c>
      <c r="B2" s="9" t="s">
        <v>10</v>
      </c>
      <c r="C2" s="9" t="s">
        <v>11</v>
      </c>
      <c r="D2" s="9" t="s">
        <v>12</v>
      </c>
      <c r="E2" s="13">
        <v>5340</v>
      </c>
      <c r="F2">
        <v>0.25278</v>
      </c>
      <c r="G2">
        <v>2.1999999999999999E-2</v>
      </c>
      <c r="H2">
        <v>2.5000000000000001E-2</v>
      </c>
      <c r="I2">
        <f>IF(G2&lt;=H2,G2,H2)</f>
        <v>2.1999999999999999E-2</v>
      </c>
      <c r="J2">
        <f>I2*F2</f>
        <v>5.5611599999999999E-3</v>
      </c>
      <c r="K2">
        <f>F2+J2</f>
        <v>0.25834116000000001</v>
      </c>
      <c r="L2">
        <f>(G2-I2)*F2</f>
        <v>0</v>
      </c>
    </row>
    <row r="3" spans="1:12" x14ac:dyDescent="0.25">
      <c r="A3" s="20">
        <v>42278</v>
      </c>
      <c r="B3" s="9" t="s">
        <v>10</v>
      </c>
      <c r="C3" s="9" t="s">
        <v>16</v>
      </c>
      <c r="D3" s="9" t="s">
        <v>17</v>
      </c>
      <c r="E3" s="13">
        <v>3570</v>
      </c>
      <c r="F3">
        <v>0.25278</v>
      </c>
      <c r="G3">
        <v>2.1999999999999999E-2</v>
      </c>
      <c r="H3">
        <v>2.5000000000000001E-2</v>
      </c>
      <c r="I3">
        <f t="shared" ref="I3:I66" si="0">IF(G3&lt;=H3,G3,H3)</f>
        <v>2.1999999999999999E-2</v>
      </c>
      <c r="J3">
        <f t="shared" ref="J3:J66" si="1">I3*F3</f>
        <v>5.5611599999999999E-3</v>
      </c>
      <c r="K3">
        <f t="shared" ref="K3:K66" si="2">F3+J3</f>
        <v>0.25834116000000001</v>
      </c>
      <c r="L3">
        <f t="shared" ref="L3:L66" si="3">(G3-I3)*F3</f>
        <v>0</v>
      </c>
    </row>
    <row r="4" spans="1:12" x14ac:dyDescent="0.25">
      <c r="A4" s="20">
        <v>42278</v>
      </c>
      <c r="B4" s="9" t="s">
        <v>10</v>
      </c>
      <c r="C4" s="9" t="s">
        <v>18</v>
      </c>
      <c r="D4" s="9" t="s">
        <v>19</v>
      </c>
      <c r="E4" s="13">
        <v>5940</v>
      </c>
      <c r="F4">
        <v>0.25278</v>
      </c>
      <c r="G4">
        <v>2.1999999999999999E-2</v>
      </c>
      <c r="H4">
        <v>2.5000000000000001E-2</v>
      </c>
      <c r="I4">
        <f t="shared" si="0"/>
        <v>2.1999999999999999E-2</v>
      </c>
      <c r="J4">
        <f t="shared" si="1"/>
        <v>5.5611599999999999E-3</v>
      </c>
      <c r="K4">
        <f t="shared" si="2"/>
        <v>0.25834116000000001</v>
      </c>
      <c r="L4">
        <f t="shared" si="3"/>
        <v>0</v>
      </c>
    </row>
    <row r="5" spans="1:12" x14ac:dyDescent="0.25">
      <c r="A5" s="20">
        <v>42278</v>
      </c>
      <c r="B5" s="9" t="s">
        <v>10</v>
      </c>
      <c r="C5" s="9" t="s">
        <v>30</v>
      </c>
      <c r="D5" s="9" t="s">
        <v>20</v>
      </c>
      <c r="E5" s="13">
        <v>1836</v>
      </c>
      <c r="F5">
        <v>0.41060999999999998</v>
      </c>
      <c r="G5">
        <v>2.1999999999999999E-2</v>
      </c>
      <c r="H5">
        <v>2.5000000000000001E-2</v>
      </c>
      <c r="I5">
        <f t="shared" si="0"/>
        <v>2.1999999999999999E-2</v>
      </c>
      <c r="J5">
        <f t="shared" si="1"/>
        <v>9.0334199999999986E-3</v>
      </c>
      <c r="K5">
        <f t="shared" si="2"/>
        <v>0.41964341999999999</v>
      </c>
      <c r="L5">
        <f t="shared" si="3"/>
        <v>0</v>
      </c>
    </row>
    <row r="6" spans="1:12" x14ac:dyDescent="0.25">
      <c r="A6" s="20">
        <v>42278</v>
      </c>
      <c r="B6" s="9" t="s">
        <v>10</v>
      </c>
      <c r="C6" s="9" t="s">
        <v>76</v>
      </c>
      <c r="D6" s="9" t="s">
        <v>26</v>
      </c>
      <c r="E6" s="13">
        <v>9497</v>
      </c>
      <c r="F6">
        <v>0.25284000000000001</v>
      </c>
      <c r="G6">
        <v>2.1999999999999999E-2</v>
      </c>
      <c r="H6">
        <v>2.5000000000000001E-2</v>
      </c>
      <c r="I6">
        <f t="shared" si="0"/>
        <v>2.1999999999999999E-2</v>
      </c>
      <c r="J6">
        <f t="shared" si="1"/>
        <v>5.5624799999999999E-3</v>
      </c>
      <c r="K6">
        <f t="shared" si="2"/>
        <v>0.25840247999999999</v>
      </c>
      <c r="L6">
        <f t="shared" si="3"/>
        <v>0</v>
      </c>
    </row>
    <row r="7" spans="1:12" x14ac:dyDescent="0.25">
      <c r="A7" s="21">
        <v>42278</v>
      </c>
      <c r="B7" s="12" t="s">
        <v>10</v>
      </c>
      <c r="C7" s="12" t="s">
        <v>14</v>
      </c>
      <c r="D7" s="12" t="s">
        <v>48</v>
      </c>
      <c r="E7" s="14">
        <v>3625</v>
      </c>
      <c r="F7" s="7">
        <v>0.39893000000000001</v>
      </c>
      <c r="G7" s="7">
        <v>2.1999999999999999E-2</v>
      </c>
      <c r="H7" s="7">
        <v>2.5000000000000001E-2</v>
      </c>
      <c r="I7" s="7">
        <f t="shared" si="0"/>
        <v>2.1999999999999999E-2</v>
      </c>
      <c r="J7" s="7">
        <f t="shared" si="1"/>
        <v>8.7764599999999998E-3</v>
      </c>
      <c r="K7" s="7">
        <f t="shared" si="2"/>
        <v>0.40770645999999999</v>
      </c>
      <c r="L7" s="7">
        <f t="shared" si="3"/>
        <v>0</v>
      </c>
    </row>
    <row r="8" spans="1:12" x14ac:dyDescent="0.25">
      <c r="A8" s="20">
        <v>42278</v>
      </c>
      <c r="B8" s="9" t="s">
        <v>13</v>
      </c>
      <c r="C8" s="9" t="s">
        <v>14</v>
      </c>
      <c r="D8" s="9" t="s">
        <v>15</v>
      </c>
      <c r="E8" s="13">
        <v>13760</v>
      </c>
      <c r="F8">
        <v>0.39893000000000001</v>
      </c>
      <c r="G8">
        <v>0.02</v>
      </c>
      <c r="H8">
        <v>0.02</v>
      </c>
      <c r="I8">
        <f t="shared" si="0"/>
        <v>0.02</v>
      </c>
      <c r="J8">
        <f t="shared" si="1"/>
        <v>7.9786000000000006E-3</v>
      </c>
      <c r="K8">
        <f t="shared" si="2"/>
        <v>0.40690860000000001</v>
      </c>
      <c r="L8">
        <f t="shared" si="3"/>
        <v>0</v>
      </c>
    </row>
    <row r="9" spans="1:12" x14ac:dyDescent="0.25">
      <c r="A9" s="20">
        <v>42278</v>
      </c>
      <c r="B9" s="9" t="s">
        <v>13</v>
      </c>
      <c r="C9" s="9" t="s">
        <v>30</v>
      </c>
      <c r="D9" s="9" t="s">
        <v>20</v>
      </c>
      <c r="E9" s="13">
        <v>2683</v>
      </c>
      <c r="F9">
        <v>0.41060999999999998</v>
      </c>
      <c r="G9">
        <v>0.02</v>
      </c>
      <c r="H9">
        <v>0.02</v>
      </c>
      <c r="I9">
        <f t="shared" si="0"/>
        <v>0.02</v>
      </c>
      <c r="J9">
        <f t="shared" si="1"/>
        <v>8.2121999999999994E-3</v>
      </c>
      <c r="K9">
        <f t="shared" si="2"/>
        <v>0.41882219999999998</v>
      </c>
      <c r="L9">
        <f t="shared" si="3"/>
        <v>0</v>
      </c>
    </row>
    <row r="10" spans="1:12" x14ac:dyDescent="0.25">
      <c r="A10" s="20">
        <v>42278</v>
      </c>
      <c r="B10" s="9" t="s">
        <v>13</v>
      </c>
      <c r="C10" s="9" t="s">
        <v>21</v>
      </c>
      <c r="D10" s="9" t="s">
        <v>22</v>
      </c>
      <c r="E10" s="13">
        <v>3558</v>
      </c>
      <c r="F10">
        <v>0.25278</v>
      </c>
      <c r="G10">
        <v>0.02</v>
      </c>
      <c r="H10">
        <v>0.02</v>
      </c>
      <c r="I10">
        <f t="shared" si="0"/>
        <v>0.02</v>
      </c>
      <c r="J10">
        <f t="shared" si="1"/>
        <v>5.0556000000000004E-3</v>
      </c>
      <c r="K10">
        <f t="shared" si="2"/>
        <v>0.2578356</v>
      </c>
      <c r="L10">
        <f t="shared" si="3"/>
        <v>0</v>
      </c>
    </row>
    <row r="11" spans="1:12" ht="15.75" thickBot="1" x14ac:dyDescent="0.3">
      <c r="A11" s="22">
        <v>42278</v>
      </c>
      <c r="B11" s="11" t="s">
        <v>13</v>
      </c>
      <c r="C11" s="11" t="s">
        <v>75</v>
      </c>
      <c r="D11" s="11" t="s">
        <v>24</v>
      </c>
      <c r="E11" s="15">
        <v>9524</v>
      </c>
      <c r="F11" s="10">
        <v>0.25284000000000001</v>
      </c>
      <c r="G11" s="10">
        <v>0.02</v>
      </c>
      <c r="H11" s="10">
        <v>0.02</v>
      </c>
      <c r="I11" s="10">
        <f t="shared" si="0"/>
        <v>0.02</v>
      </c>
      <c r="J11" s="10">
        <f t="shared" si="1"/>
        <v>5.0568000000000002E-3</v>
      </c>
      <c r="K11" s="10">
        <f t="shared" si="2"/>
        <v>0.25789680000000004</v>
      </c>
      <c r="L11" s="10">
        <f t="shared" si="3"/>
        <v>0</v>
      </c>
    </row>
    <row r="12" spans="1:12" x14ac:dyDescent="0.25">
      <c r="A12" s="20">
        <v>42279</v>
      </c>
      <c r="B12" s="9" t="s">
        <v>10</v>
      </c>
      <c r="C12" s="9" t="s">
        <v>18</v>
      </c>
      <c r="D12" s="9" t="s">
        <v>19</v>
      </c>
      <c r="E12" s="13">
        <v>5340</v>
      </c>
      <c r="F12">
        <v>0.25278</v>
      </c>
      <c r="G12">
        <v>2.3E-2</v>
      </c>
      <c r="H12">
        <v>2.5000000000000001E-2</v>
      </c>
      <c r="I12">
        <f t="shared" si="0"/>
        <v>2.3E-2</v>
      </c>
      <c r="J12">
        <f t="shared" si="1"/>
        <v>5.8139400000000001E-3</v>
      </c>
      <c r="K12">
        <f t="shared" si="2"/>
        <v>0.25859394000000002</v>
      </c>
      <c r="L12">
        <f t="shared" si="3"/>
        <v>0</v>
      </c>
    </row>
    <row r="13" spans="1:12" x14ac:dyDescent="0.25">
      <c r="A13" s="20">
        <v>42279</v>
      </c>
      <c r="B13" s="9" t="s">
        <v>10</v>
      </c>
      <c r="C13" s="9" t="s">
        <v>28</v>
      </c>
      <c r="D13" s="9" t="s">
        <v>29</v>
      </c>
      <c r="E13" s="13">
        <v>1914</v>
      </c>
      <c r="F13">
        <v>0.25278</v>
      </c>
      <c r="G13">
        <v>2.3E-2</v>
      </c>
      <c r="H13">
        <v>2.5000000000000001E-2</v>
      </c>
      <c r="I13">
        <f t="shared" si="0"/>
        <v>2.3E-2</v>
      </c>
      <c r="J13">
        <f t="shared" si="1"/>
        <v>5.8139400000000001E-3</v>
      </c>
      <c r="K13">
        <f t="shared" si="2"/>
        <v>0.25859394000000002</v>
      </c>
      <c r="L13">
        <f t="shared" si="3"/>
        <v>0</v>
      </c>
    </row>
    <row r="14" spans="1:12" x14ac:dyDescent="0.25">
      <c r="A14" s="20">
        <v>42279</v>
      </c>
      <c r="B14" s="9" t="s">
        <v>10</v>
      </c>
      <c r="C14" s="9" t="s">
        <v>21</v>
      </c>
      <c r="D14" s="9" t="s">
        <v>22</v>
      </c>
      <c r="E14" s="13">
        <v>19236</v>
      </c>
      <c r="F14">
        <v>0.25278</v>
      </c>
      <c r="G14">
        <v>2.3E-2</v>
      </c>
      <c r="H14">
        <v>2.5000000000000001E-2</v>
      </c>
      <c r="I14">
        <f t="shared" si="0"/>
        <v>2.3E-2</v>
      </c>
      <c r="J14">
        <f t="shared" si="1"/>
        <v>5.8139400000000001E-3</v>
      </c>
      <c r="K14">
        <f t="shared" si="2"/>
        <v>0.25859394000000002</v>
      </c>
      <c r="L14">
        <f t="shared" si="3"/>
        <v>0</v>
      </c>
    </row>
    <row r="15" spans="1:12" x14ac:dyDescent="0.25">
      <c r="A15" s="21">
        <v>42279</v>
      </c>
      <c r="B15" s="12" t="s">
        <v>10</v>
      </c>
      <c r="C15" s="12" t="s">
        <v>14</v>
      </c>
      <c r="D15" s="12" t="s">
        <v>32</v>
      </c>
      <c r="E15" s="14">
        <v>3274</v>
      </c>
      <c r="F15" s="7">
        <v>0.39893000000000001</v>
      </c>
      <c r="G15" s="7">
        <v>2.3E-2</v>
      </c>
      <c r="H15" s="7">
        <v>2.5000000000000001E-2</v>
      </c>
      <c r="I15" s="7">
        <f t="shared" si="0"/>
        <v>2.3E-2</v>
      </c>
      <c r="J15" s="7">
        <f t="shared" si="1"/>
        <v>9.1753900000000003E-3</v>
      </c>
      <c r="K15" s="7">
        <f t="shared" si="2"/>
        <v>0.40810539000000001</v>
      </c>
      <c r="L15" s="7">
        <f t="shared" si="3"/>
        <v>0</v>
      </c>
    </row>
    <row r="16" spans="1:12" x14ac:dyDescent="0.25">
      <c r="A16" s="20">
        <v>42279</v>
      </c>
      <c r="B16" s="9" t="s">
        <v>13</v>
      </c>
      <c r="C16" s="9" t="s">
        <v>30</v>
      </c>
      <c r="D16" s="9" t="s">
        <v>27</v>
      </c>
      <c r="E16" s="13">
        <v>1570</v>
      </c>
      <c r="F16">
        <v>0.41060999999999998</v>
      </c>
      <c r="G16" s="8">
        <v>1.9E-2</v>
      </c>
      <c r="H16">
        <v>0.02</v>
      </c>
      <c r="I16">
        <f t="shared" si="0"/>
        <v>1.9E-2</v>
      </c>
      <c r="J16">
        <f t="shared" si="1"/>
        <v>7.8015899999999997E-3</v>
      </c>
      <c r="K16">
        <f t="shared" si="2"/>
        <v>0.41841159</v>
      </c>
      <c r="L16">
        <f t="shared" si="3"/>
        <v>0</v>
      </c>
    </row>
    <row r="17" spans="1:12" x14ac:dyDescent="0.25">
      <c r="A17" s="20">
        <v>42279</v>
      </c>
      <c r="B17" s="9" t="s">
        <v>13</v>
      </c>
      <c r="C17" s="9" t="s">
        <v>14</v>
      </c>
      <c r="D17" s="9" t="s">
        <v>15</v>
      </c>
      <c r="E17" s="13">
        <v>8146</v>
      </c>
      <c r="F17">
        <v>0.39893000000000001</v>
      </c>
      <c r="G17" s="8">
        <v>1.9E-2</v>
      </c>
      <c r="H17">
        <v>0.02</v>
      </c>
      <c r="I17">
        <f t="shared" si="0"/>
        <v>1.9E-2</v>
      </c>
      <c r="J17">
        <f t="shared" si="1"/>
        <v>7.5796700000000002E-3</v>
      </c>
      <c r="K17">
        <f t="shared" si="2"/>
        <v>0.40650966999999999</v>
      </c>
      <c r="L17">
        <f t="shared" si="3"/>
        <v>0</v>
      </c>
    </row>
    <row r="18" spans="1:12" x14ac:dyDescent="0.25">
      <c r="A18" s="20">
        <v>42279</v>
      </c>
      <c r="B18" s="9" t="s">
        <v>13</v>
      </c>
      <c r="C18" s="9" t="s">
        <v>74</v>
      </c>
      <c r="D18" s="9" t="s">
        <v>31</v>
      </c>
      <c r="E18" s="13">
        <v>5967</v>
      </c>
      <c r="F18">
        <v>0.25284000000000001</v>
      </c>
      <c r="G18" s="8">
        <v>1.9E-2</v>
      </c>
      <c r="H18">
        <v>0.02</v>
      </c>
      <c r="I18">
        <f t="shared" si="0"/>
        <v>1.9E-2</v>
      </c>
      <c r="J18">
        <f t="shared" si="1"/>
        <v>4.8039600000000003E-3</v>
      </c>
      <c r="K18">
        <f t="shared" si="2"/>
        <v>0.25764396000000001</v>
      </c>
      <c r="L18">
        <f t="shared" si="3"/>
        <v>0</v>
      </c>
    </row>
    <row r="19" spans="1:12" x14ac:dyDescent="0.25">
      <c r="A19" s="20">
        <v>42279</v>
      </c>
      <c r="B19" s="9" t="s">
        <v>13</v>
      </c>
      <c r="C19" s="9" t="s">
        <v>75</v>
      </c>
      <c r="D19" s="9" t="s">
        <v>24</v>
      </c>
      <c r="E19" s="13">
        <v>3376</v>
      </c>
      <c r="F19">
        <v>0.25284000000000001</v>
      </c>
      <c r="G19" s="8">
        <v>1.9E-2</v>
      </c>
      <c r="H19">
        <v>0.02</v>
      </c>
      <c r="I19">
        <f t="shared" si="0"/>
        <v>1.9E-2</v>
      </c>
      <c r="J19">
        <f t="shared" si="1"/>
        <v>4.8039600000000003E-3</v>
      </c>
      <c r="K19">
        <f t="shared" si="2"/>
        <v>0.25764396000000001</v>
      </c>
      <c r="L19">
        <f t="shared" si="3"/>
        <v>0</v>
      </c>
    </row>
    <row r="20" spans="1:12" ht="15.75" thickBot="1" x14ac:dyDescent="0.3">
      <c r="A20" s="23">
        <v>42279</v>
      </c>
      <c r="B20" s="16" t="s">
        <v>13</v>
      </c>
      <c r="C20" s="11" t="s">
        <v>16</v>
      </c>
      <c r="D20" s="16" t="s">
        <v>17</v>
      </c>
      <c r="E20" s="17">
        <v>10692</v>
      </c>
      <c r="F20" s="10">
        <v>0.25278</v>
      </c>
      <c r="G20" s="11">
        <v>1.9E-2</v>
      </c>
      <c r="H20" s="10">
        <v>0.02</v>
      </c>
      <c r="I20" s="10">
        <f t="shared" si="0"/>
        <v>1.9E-2</v>
      </c>
      <c r="J20" s="10">
        <f t="shared" si="1"/>
        <v>4.8028200000000002E-3</v>
      </c>
      <c r="K20" s="10">
        <f t="shared" si="2"/>
        <v>0.25758281999999999</v>
      </c>
      <c r="L20" s="10">
        <f t="shared" si="3"/>
        <v>0</v>
      </c>
    </row>
    <row r="21" spans="1:12" x14ac:dyDescent="0.25">
      <c r="A21" s="20">
        <v>42280</v>
      </c>
      <c r="B21" s="9" t="s">
        <v>10</v>
      </c>
      <c r="C21" s="9" t="s">
        <v>75</v>
      </c>
      <c r="D21" s="9" t="s">
        <v>24</v>
      </c>
      <c r="E21" s="13">
        <v>6796</v>
      </c>
      <c r="F21">
        <v>0.25284000000000001</v>
      </c>
      <c r="G21">
        <v>2.1999999999999999E-2</v>
      </c>
      <c r="H21">
        <v>2.5000000000000001E-2</v>
      </c>
      <c r="I21">
        <f t="shared" si="0"/>
        <v>2.1999999999999999E-2</v>
      </c>
      <c r="J21">
        <f t="shared" si="1"/>
        <v>5.5624799999999999E-3</v>
      </c>
      <c r="K21">
        <f t="shared" si="2"/>
        <v>0.25840247999999999</v>
      </c>
      <c r="L21">
        <f t="shared" si="3"/>
        <v>0</v>
      </c>
    </row>
    <row r="22" spans="1:12" x14ac:dyDescent="0.25">
      <c r="A22" s="20">
        <v>42280</v>
      </c>
      <c r="B22" s="9" t="s">
        <v>10</v>
      </c>
      <c r="C22" s="9" t="s">
        <v>14</v>
      </c>
      <c r="D22" s="9" t="s">
        <v>32</v>
      </c>
      <c r="E22" s="13">
        <v>19636</v>
      </c>
      <c r="F22">
        <v>0.39893000000000001</v>
      </c>
      <c r="G22">
        <v>2.1999999999999999E-2</v>
      </c>
      <c r="H22">
        <v>2.5000000000000001E-2</v>
      </c>
      <c r="I22">
        <f t="shared" si="0"/>
        <v>2.1999999999999999E-2</v>
      </c>
      <c r="J22">
        <f t="shared" si="1"/>
        <v>8.7764599999999998E-3</v>
      </c>
      <c r="K22">
        <f t="shared" si="2"/>
        <v>0.40770645999999999</v>
      </c>
      <c r="L22">
        <f t="shared" si="3"/>
        <v>0</v>
      </c>
    </row>
    <row r="23" spans="1:12" x14ac:dyDescent="0.25">
      <c r="A23" s="21">
        <v>42280</v>
      </c>
      <c r="B23" s="12" t="s">
        <v>10</v>
      </c>
      <c r="C23" s="12" t="s">
        <v>37</v>
      </c>
      <c r="D23" s="12" t="s">
        <v>38</v>
      </c>
      <c r="E23" s="14">
        <v>3442</v>
      </c>
      <c r="F23" s="7">
        <v>0.25278</v>
      </c>
      <c r="G23" s="7">
        <v>2.1999999999999999E-2</v>
      </c>
      <c r="H23" s="7">
        <v>2.5000000000000001E-2</v>
      </c>
      <c r="I23" s="7">
        <f t="shared" si="0"/>
        <v>2.1999999999999999E-2</v>
      </c>
      <c r="J23" s="7">
        <f t="shared" si="1"/>
        <v>5.5611599999999999E-3</v>
      </c>
      <c r="K23" s="7">
        <f t="shared" si="2"/>
        <v>0.25834116000000001</v>
      </c>
      <c r="L23" s="7">
        <f t="shared" si="3"/>
        <v>0</v>
      </c>
    </row>
    <row r="24" spans="1:12" x14ac:dyDescent="0.25">
      <c r="A24" s="20">
        <v>42280</v>
      </c>
      <c r="B24" s="9" t="s">
        <v>13</v>
      </c>
      <c r="C24" s="9" t="s">
        <v>30</v>
      </c>
      <c r="D24" s="9" t="s">
        <v>27</v>
      </c>
      <c r="E24" s="13">
        <v>6694</v>
      </c>
      <c r="F24">
        <v>0.41060999999999998</v>
      </c>
      <c r="G24" s="8">
        <v>1.7000000000000001E-2</v>
      </c>
      <c r="H24">
        <v>0.02</v>
      </c>
      <c r="I24">
        <f t="shared" si="0"/>
        <v>1.7000000000000001E-2</v>
      </c>
      <c r="J24">
        <f t="shared" si="1"/>
        <v>6.9803700000000005E-3</v>
      </c>
      <c r="K24">
        <f t="shared" si="2"/>
        <v>0.41759036999999999</v>
      </c>
      <c r="L24">
        <f t="shared" si="3"/>
        <v>0</v>
      </c>
    </row>
    <row r="25" spans="1:12" x14ac:dyDescent="0.25">
      <c r="A25" s="20">
        <v>42280</v>
      </c>
      <c r="B25" s="9" t="s">
        <v>13</v>
      </c>
      <c r="C25" s="9" t="s">
        <v>11</v>
      </c>
      <c r="D25" s="9" t="s">
        <v>12</v>
      </c>
      <c r="E25" s="13">
        <v>4388</v>
      </c>
      <c r="F25">
        <v>0.25278</v>
      </c>
      <c r="G25" s="8">
        <v>1.7000000000000001E-2</v>
      </c>
      <c r="H25">
        <v>0.02</v>
      </c>
      <c r="I25">
        <f t="shared" si="0"/>
        <v>1.7000000000000001E-2</v>
      </c>
      <c r="J25">
        <f t="shared" si="1"/>
        <v>4.2972600000000007E-3</v>
      </c>
      <c r="K25">
        <f t="shared" si="2"/>
        <v>0.25707726000000003</v>
      </c>
      <c r="L25">
        <f t="shared" si="3"/>
        <v>0</v>
      </c>
    </row>
    <row r="26" spans="1:12" x14ac:dyDescent="0.25">
      <c r="A26" s="20">
        <v>42280</v>
      </c>
      <c r="B26" s="9" t="s">
        <v>13</v>
      </c>
      <c r="C26" s="9" t="s">
        <v>33</v>
      </c>
      <c r="D26" s="9" t="s">
        <v>34</v>
      </c>
      <c r="E26" s="13">
        <v>5400</v>
      </c>
      <c r="F26">
        <v>0.25278</v>
      </c>
      <c r="G26" s="8">
        <v>1.7000000000000001E-2</v>
      </c>
      <c r="H26">
        <v>0.02</v>
      </c>
      <c r="I26">
        <f t="shared" si="0"/>
        <v>1.7000000000000001E-2</v>
      </c>
      <c r="J26">
        <f t="shared" si="1"/>
        <v>4.2972600000000007E-3</v>
      </c>
      <c r="K26">
        <f t="shared" si="2"/>
        <v>0.25707726000000003</v>
      </c>
      <c r="L26">
        <f t="shared" si="3"/>
        <v>0</v>
      </c>
    </row>
    <row r="27" spans="1:12" x14ac:dyDescent="0.25">
      <c r="A27" s="20">
        <v>42280</v>
      </c>
      <c r="B27" s="9" t="s">
        <v>13</v>
      </c>
      <c r="C27" s="9" t="s">
        <v>23</v>
      </c>
      <c r="D27" s="9" t="s">
        <v>45</v>
      </c>
      <c r="E27" s="13">
        <v>1147</v>
      </c>
      <c r="F27">
        <v>0.24573</v>
      </c>
      <c r="G27" s="8">
        <v>1.7000000000000001E-2</v>
      </c>
      <c r="H27">
        <v>0.02</v>
      </c>
      <c r="I27">
        <f t="shared" si="0"/>
        <v>1.7000000000000001E-2</v>
      </c>
      <c r="J27">
        <f t="shared" si="1"/>
        <v>4.1774100000000003E-3</v>
      </c>
      <c r="K27">
        <f t="shared" si="2"/>
        <v>0.24990741</v>
      </c>
      <c r="L27">
        <f t="shared" si="3"/>
        <v>0</v>
      </c>
    </row>
    <row r="28" spans="1:12" x14ac:dyDescent="0.25">
      <c r="A28" s="20">
        <v>42280</v>
      </c>
      <c r="B28" s="9" t="s">
        <v>13</v>
      </c>
      <c r="C28" s="9" t="s">
        <v>35</v>
      </c>
      <c r="D28" s="9" t="s">
        <v>36</v>
      </c>
      <c r="E28" s="13">
        <v>6582</v>
      </c>
      <c r="F28">
        <v>0.25278</v>
      </c>
      <c r="G28" s="8">
        <v>1.7000000000000001E-2</v>
      </c>
      <c r="H28">
        <v>0.02</v>
      </c>
      <c r="I28">
        <f t="shared" si="0"/>
        <v>1.7000000000000001E-2</v>
      </c>
      <c r="J28">
        <f t="shared" si="1"/>
        <v>4.2972600000000007E-3</v>
      </c>
      <c r="K28">
        <f t="shared" si="2"/>
        <v>0.25707726000000003</v>
      </c>
      <c r="L28">
        <f t="shared" si="3"/>
        <v>0</v>
      </c>
    </row>
    <row r="29" spans="1:12" ht="15.75" thickBot="1" x14ac:dyDescent="0.3">
      <c r="A29" s="22">
        <v>42280</v>
      </c>
      <c r="B29" s="11" t="s">
        <v>13</v>
      </c>
      <c r="C29" s="11" t="s">
        <v>39</v>
      </c>
      <c r="D29" s="11" t="s">
        <v>40</v>
      </c>
      <c r="E29" s="15">
        <v>5564</v>
      </c>
      <c r="F29" s="10">
        <v>0.25278</v>
      </c>
      <c r="G29" s="11">
        <v>1.7000000000000001E-2</v>
      </c>
      <c r="H29" s="10">
        <v>0.02</v>
      </c>
      <c r="I29" s="10">
        <f t="shared" si="0"/>
        <v>1.7000000000000001E-2</v>
      </c>
      <c r="J29" s="10">
        <f t="shared" si="1"/>
        <v>4.2972600000000007E-3</v>
      </c>
      <c r="K29" s="10">
        <f t="shared" si="2"/>
        <v>0.25707726000000003</v>
      </c>
      <c r="L29" s="10">
        <f t="shared" si="3"/>
        <v>0</v>
      </c>
    </row>
    <row r="30" spans="1:12" x14ac:dyDescent="0.25">
      <c r="A30" s="20">
        <v>42283</v>
      </c>
      <c r="B30" s="9" t="s">
        <v>10</v>
      </c>
      <c r="C30" s="9" t="s">
        <v>14</v>
      </c>
      <c r="D30" s="9" t="s">
        <v>32</v>
      </c>
      <c r="E30" s="13">
        <v>9878</v>
      </c>
      <c r="F30">
        <v>0.39893000000000001</v>
      </c>
      <c r="G30">
        <v>4.5999999999999999E-2</v>
      </c>
      <c r="H30">
        <v>2.5000000000000001E-2</v>
      </c>
      <c r="I30">
        <f t="shared" si="0"/>
        <v>2.5000000000000001E-2</v>
      </c>
      <c r="J30">
        <f t="shared" si="1"/>
        <v>9.9732500000000012E-3</v>
      </c>
      <c r="K30">
        <f t="shared" si="2"/>
        <v>0.40890325</v>
      </c>
      <c r="L30">
        <f t="shared" si="3"/>
        <v>8.3775299999999994E-3</v>
      </c>
    </row>
    <row r="31" spans="1:12" x14ac:dyDescent="0.25">
      <c r="A31" s="20">
        <v>42283</v>
      </c>
      <c r="B31" s="9" t="s">
        <v>10</v>
      </c>
      <c r="C31" s="9" t="s">
        <v>16</v>
      </c>
      <c r="D31" s="9" t="s">
        <v>17</v>
      </c>
      <c r="E31" s="13">
        <v>16952</v>
      </c>
      <c r="F31">
        <v>0.25278</v>
      </c>
      <c r="G31">
        <v>4.5999999999999999E-2</v>
      </c>
      <c r="H31">
        <v>2.5000000000000001E-2</v>
      </c>
      <c r="I31">
        <f t="shared" si="0"/>
        <v>2.5000000000000001E-2</v>
      </c>
      <c r="J31">
        <f t="shared" si="1"/>
        <v>6.3195000000000005E-3</v>
      </c>
      <c r="K31">
        <f t="shared" si="2"/>
        <v>0.25909949999999998</v>
      </c>
      <c r="L31">
        <f t="shared" si="3"/>
        <v>5.3083799999999997E-3</v>
      </c>
    </row>
    <row r="32" spans="1:12" x14ac:dyDescent="0.25">
      <c r="A32" s="21">
        <v>42283</v>
      </c>
      <c r="B32" s="12" t="s">
        <v>10</v>
      </c>
      <c r="C32" s="12" t="s">
        <v>30</v>
      </c>
      <c r="D32" s="12" t="s">
        <v>27</v>
      </c>
      <c r="E32" s="14">
        <v>2894</v>
      </c>
      <c r="F32" s="7">
        <v>0.41060999999999998</v>
      </c>
      <c r="G32" s="7">
        <v>4.5999999999999999E-2</v>
      </c>
      <c r="H32" s="7">
        <v>2.5000000000000001E-2</v>
      </c>
      <c r="I32" s="7">
        <f t="shared" si="0"/>
        <v>2.5000000000000001E-2</v>
      </c>
      <c r="J32" s="7">
        <f t="shared" si="1"/>
        <v>1.026525E-2</v>
      </c>
      <c r="K32" s="7">
        <f t="shared" si="2"/>
        <v>0.42087524999999998</v>
      </c>
      <c r="L32" s="7">
        <f t="shared" si="3"/>
        <v>8.6228099999999981E-3</v>
      </c>
    </row>
    <row r="33" spans="1:12" x14ac:dyDescent="0.25">
      <c r="A33" s="20">
        <v>42283</v>
      </c>
      <c r="B33" s="9" t="s">
        <v>13</v>
      </c>
      <c r="C33" s="9" t="s">
        <v>76</v>
      </c>
      <c r="D33" s="9" t="s">
        <v>26</v>
      </c>
      <c r="E33" s="13">
        <v>3734</v>
      </c>
      <c r="F33">
        <v>0.25284000000000001</v>
      </c>
      <c r="G33" s="8">
        <v>1.9E-2</v>
      </c>
      <c r="H33">
        <v>0.02</v>
      </c>
      <c r="I33">
        <f t="shared" si="0"/>
        <v>1.9E-2</v>
      </c>
      <c r="J33">
        <f t="shared" si="1"/>
        <v>4.8039600000000003E-3</v>
      </c>
      <c r="K33">
        <f t="shared" si="2"/>
        <v>0.25764396000000001</v>
      </c>
      <c r="L33">
        <f t="shared" si="3"/>
        <v>0</v>
      </c>
    </row>
    <row r="34" spans="1:12" x14ac:dyDescent="0.25">
      <c r="A34" s="20">
        <v>42283</v>
      </c>
      <c r="B34" s="9" t="s">
        <v>13</v>
      </c>
      <c r="C34" s="9" t="s">
        <v>39</v>
      </c>
      <c r="D34" s="9" t="s">
        <v>40</v>
      </c>
      <c r="E34" s="13">
        <v>1280</v>
      </c>
      <c r="F34">
        <v>0.25278</v>
      </c>
      <c r="G34" s="8">
        <v>1.9E-2</v>
      </c>
      <c r="H34">
        <v>0.02</v>
      </c>
      <c r="I34">
        <f t="shared" si="0"/>
        <v>1.9E-2</v>
      </c>
      <c r="J34">
        <f t="shared" si="1"/>
        <v>4.8028200000000002E-3</v>
      </c>
      <c r="K34">
        <f t="shared" si="2"/>
        <v>0.25758281999999999</v>
      </c>
      <c r="L34">
        <f t="shared" si="3"/>
        <v>0</v>
      </c>
    </row>
    <row r="35" spans="1:12" x14ac:dyDescent="0.25">
      <c r="A35" s="20">
        <v>42283</v>
      </c>
      <c r="B35" s="9" t="s">
        <v>13</v>
      </c>
      <c r="C35" s="9" t="s">
        <v>37</v>
      </c>
      <c r="D35" s="9" t="s">
        <v>38</v>
      </c>
      <c r="E35" s="13">
        <v>5892</v>
      </c>
      <c r="F35">
        <v>0.25278</v>
      </c>
      <c r="G35" s="8">
        <v>1.9E-2</v>
      </c>
      <c r="H35">
        <v>0.02</v>
      </c>
      <c r="I35">
        <f t="shared" si="0"/>
        <v>1.9E-2</v>
      </c>
      <c r="J35">
        <f t="shared" si="1"/>
        <v>4.8028200000000002E-3</v>
      </c>
      <c r="K35">
        <f t="shared" si="2"/>
        <v>0.25758281999999999</v>
      </c>
      <c r="L35">
        <f t="shared" si="3"/>
        <v>0</v>
      </c>
    </row>
    <row r="36" spans="1:12" x14ac:dyDescent="0.25">
      <c r="A36" s="20">
        <v>42283</v>
      </c>
      <c r="B36" s="9" t="s">
        <v>13</v>
      </c>
      <c r="C36" s="9" t="s">
        <v>35</v>
      </c>
      <c r="D36" s="9" t="s">
        <v>36</v>
      </c>
      <c r="E36" s="13">
        <v>8316</v>
      </c>
      <c r="F36">
        <v>0.25278</v>
      </c>
      <c r="G36" s="8">
        <v>1.9E-2</v>
      </c>
      <c r="H36">
        <v>0.02</v>
      </c>
      <c r="I36">
        <f t="shared" si="0"/>
        <v>1.9E-2</v>
      </c>
      <c r="J36">
        <f t="shared" si="1"/>
        <v>4.8028200000000002E-3</v>
      </c>
      <c r="K36">
        <f t="shared" si="2"/>
        <v>0.25758281999999999</v>
      </c>
      <c r="L36">
        <f t="shared" si="3"/>
        <v>0</v>
      </c>
    </row>
    <row r="37" spans="1:12" x14ac:dyDescent="0.25">
      <c r="A37" s="24">
        <v>42283</v>
      </c>
      <c r="B37" s="8" t="s">
        <v>13</v>
      </c>
      <c r="C37" s="8" t="s">
        <v>18</v>
      </c>
      <c r="D37" s="8" t="s">
        <v>19</v>
      </c>
      <c r="E37" s="18">
        <v>7110</v>
      </c>
      <c r="F37">
        <v>0.25278</v>
      </c>
      <c r="G37" s="8">
        <v>1.9E-2</v>
      </c>
      <c r="H37">
        <v>0.02</v>
      </c>
      <c r="I37">
        <f t="shared" si="0"/>
        <v>1.9E-2</v>
      </c>
      <c r="J37">
        <f t="shared" si="1"/>
        <v>4.8028200000000002E-3</v>
      </c>
      <c r="K37">
        <f t="shared" si="2"/>
        <v>0.25758281999999999</v>
      </c>
      <c r="L37">
        <f t="shared" si="3"/>
        <v>0</v>
      </c>
    </row>
    <row r="38" spans="1:12" ht="15.75" thickBot="1" x14ac:dyDescent="0.3">
      <c r="A38" s="22">
        <v>42283</v>
      </c>
      <c r="B38" s="11" t="s">
        <v>13</v>
      </c>
      <c r="C38" s="11" t="s">
        <v>14</v>
      </c>
      <c r="D38" s="11" t="s">
        <v>48</v>
      </c>
      <c r="E38" s="15">
        <v>3612</v>
      </c>
      <c r="F38" s="10">
        <v>0.39893000000000001</v>
      </c>
      <c r="G38" s="11">
        <v>1.9E-2</v>
      </c>
      <c r="H38" s="10">
        <v>0.02</v>
      </c>
      <c r="I38" s="10">
        <f t="shared" si="0"/>
        <v>1.9E-2</v>
      </c>
      <c r="J38" s="10">
        <f t="shared" si="1"/>
        <v>7.5796700000000002E-3</v>
      </c>
      <c r="K38" s="10">
        <f t="shared" si="2"/>
        <v>0.40650966999999999</v>
      </c>
      <c r="L38" s="10">
        <f t="shared" si="3"/>
        <v>0</v>
      </c>
    </row>
    <row r="39" spans="1:12" x14ac:dyDescent="0.25">
      <c r="A39" s="20">
        <v>42284</v>
      </c>
      <c r="B39" s="9" t="s">
        <v>10</v>
      </c>
      <c r="C39" s="9" t="s">
        <v>33</v>
      </c>
      <c r="D39" s="9" t="s">
        <v>34</v>
      </c>
      <c r="E39" s="13">
        <v>9046</v>
      </c>
      <c r="F39">
        <v>0.25278</v>
      </c>
      <c r="G39">
        <v>4.2000000000000003E-2</v>
      </c>
      <c r="H39">
        <v>2.5000000000000001E-2</v>
      </c>
      <c r="I39">
        <f t="shared" si="0"/>
        <v>2.5000000000000001E-2</v>
      </c>
      <c r="J39">
        <f t="shared" si="1"/>
        <v>6.3195000000000005E-3</v>
      </c>
      <c r="K39">
        <f t="shared" si="2"/>
        <v>0.25909949999999998</v>
      </c>
      <c r="L39">
        <f t="shared" si="3"/>
        <v>4.2972600000000007E-3</v>
      </c>
    </row>
    <row r="40" spans="1:12" x14ac:dyDescent="0.25">
      <c r="A40" s="20">
        <v>42284</v>
      </c>
      <c r="B40" s="9" t="s">
        <v>10</v>
      </c>
      <c r="C40" s="9" t="s">
        <v>11</v>
      </c>
      <c r="D40" s="9" t="s">
        <v>12</v>
      </c>
      <c r="E40" s="13">
        <v>7260</v>
      </c>
      <c r="F40">
        <v>0.25278</v>
      </c>
      <c r="G40">
        <v>4.2000000000000003E-2</v>
      </c>
      <c r="H40">
        <v>2.5000000000000001E-2</v>
      </c>
      <c r="I40">
        <f t="shared" si="0"/>
        <v>2.5000000000000001E-2</v>
      </c>
      <c r="J40">
        <f t="shared" si="1"/>
        <v>6.3195000000000005E-3</v>
      </c>
      <c r="K40">
        <f t="shared" si="2"/>
        <v>0.25909949999999998</v>
      </c>
      <c r="L40">
        <f t="shared" si="3"/>
        <v>4.2972600000000007E-3</v>
      </c>
    </row>
    <row r="41" spans="1:12" x14ac:dyDescent="0.25">
      <c r="A41" s="20">
        <v>42284</v>
      </c>
      <c r="B41" s="9" t="s">
        <v>10</v>
      </c>
      <c r="C41" s="9" t="s">
        <v>37</v>
      </c>
      <c r="D41" s="9" t="s">
        <v>38</v>
      </c>
      <c r="E41" s="13">
        <v>4050</v>
      </c>
      <c r="F41">
        <v>0.25278</v>
      </c>
      <c r="G41">
        <v>4.2000000000000003E-2</v>
      </c>
      <c r="H41">
        <v>2.5000000000000001E-2</v>
      </c>
      <c r="I41">
        <f t="shared" si="0"/>
        <v>2.5000000000000001E-2</v>
      </c>
      <c r="J41">
        <f t="shared" si="1"/>
        <v>6.3195000000000005E-3</v>
      </c>
      <c r="K41">
        <f t="shared" si="2"/>
        <v>0.25909949999999998</v>
      </c>
      <c r="L41">
        <f t="shared" si="3"/>
        <v>4.2972600000000007E-3</v>
      </c>
    </row>
    <row r="42" spans="1:12" x14ac:dyDescent="0.25">
      <c r="A42" s="21">
        <v>42284</v>
      </c>
      <c r="B42" s="12" t="s">
        <v>10</v>
      </c>
      <c r="C42" s="12" t="s">
        <v>14</v>
      </c>
      <c r="D42" s="12" t="s">
        <v>41</v>
      </c>
      <c r="E42" s="14">
        <v>9478</v>
      </c>
      <c r="F42" s="7">
        <v>0.39893000000000001</v>
      </c>
      <c r="G42" s="7">
        <v>4.2000000000000003E-2</v>
      </c>
      <c r="H42" s="7">
        <v>2.5000000000000001E-2</v>
      </c>
      <c r="I42" s="7">
        <f t="shared" si="0"/>
        <v>2.5000000000000001E-2</v>
      </c>
      <c r="J42" s="7">
        <f t="shared" si="1"/>
        <v>9.9732500000000012E-3</v>
      </c>
      <c r="K42" s="7">
        <f t="shared" si="2"/>
        <v>0.40890325</v>
      </c>
      <c r="L42" s="7">
        <f t="shared" si="3"/>
        <v>6.781810000000001E-3</v>
      </c>
    </row>
    <row r="43" spans="1:12" x14ac:dyDescent="0.25">
      <c r="A43" s="20">
        <v>42284</v>
      </c>
      <c r="B43" s="9" t="s">
        <v>13</v>
      </c>
      <c r="C43" s="9" t="s">
        <v>25</v>
      </c>
      <c r="D43" s="9" t="s">
        <v>49</v>
      </c>
      <c r="E43" s="13">
        <v>3825</v>
      </c>
      <c r="F43">
        <v>0.24573</v>
      </c>
      <c r="G43" s="8">
        <v>1.7999999999999999E-2</v>
      </c>
      <c r="H43">
        <v>0.02</v>
      </c>
      <c r="I43">
        <f t="shared" si="0"/>
        <v>1.7999999999999999E-2</v>
      </c>
      <c r="J43">
        <f t="shared" si="1"/>
        <v>4.4231399999999999E-3</v>
      </c>
      <c r="K43">
        <f t="shared" si="2"/>
        <v>0.25015314</v>
      </c>
      <c r="L43">
        <f t="shared" si="3"/>
        <v>0</v>
      </c>
    </row>
    <row r="44" spans="1:12" x14ac:dyDescent="0.25">
      <c r="A44" s="20">
        <v>42284</v>
      </c>
      <c r="B44" s="9" t="s">
        <v>13</v>
      </c>
      <c r="C44" s="9" t="s">
        <v>75</v>
      </c>
      <c r="D44" s="9" t="s">
        <v>24</v>
      </c>
      <c r="E44" s="13">
        <v>15974</v>
      </c>
      <c r="F44">
        <v>0.25284000000000001</v>
      </c>
      <c r="G44" s="8">
        <v>1.7999999999999999E-2</v>
      </c>
      <c r="H44">
        <v>0.02</v>
      </c>
      <c r="I44">
        <f t="shared" si="0"/>
        <v>1.7999999999999999E-2</v>
      </c>
      <c r="J44">
        <f t="shared" si="1"/>
        <v>4.5511199999999996E-3</v>
      </c>
      <c r="K44">
        <f t="shared" si="2"/>
        <v>0.25739112000000003</v>
      </c>
      <c r="L44">
        <f t="shared" si="3"/>
        <v>0</v>
      </c>
    </row>
    <row r="45" spans="1:12" ht="15.75" thickBot="1" x14ac:dyDescent="0.3">
      <c r="A45" s="22">
        <v>42284</v>
      </c>
      <c r="B45" s="11" t="s">
        <v>13</v>
      </c>
      <c r="C45" s="11" t="s">
        <v>74</v>
      </c>
      <c r="D45" s="11" t="s">
        <v>31</v>
      </c>
      <c r="E45" s="15">
        <v>9346</v>
      </c>
      <c r="F45" s="10">
        <v>0.25284000000000001</v>
      </c>
      <c r="G45" s="11">
        <v>1.7999999999999999E-2</v>
      </c>
      <c r="H45" s="10">
        <v>0.02</v>
      </c>
      <c r="I45" s="10">
        <f t="shared" si="0"/>
        <v>1.7999999999999999E-2</v>
      </c>
      <c r="J45" s="10">
        <f t="shared" si="1"/>
        <v>4.5511199999999996E-3</v>
      </c>
      <c r="K45" s="10">
        <f t="shared" si="2"/>
        <v>0.25739112000000003</v>
      </c>
      <c r="L45" s="10">
        <f t="shared" si="3"/>
        <v>0</v>
      </c>
    </row>
    <row r="46" spans="1:12" x14ac:dyDescent="0.25">
      <c r="A46" s="20">
        <v>42285</v>
      </c>
      <c r="B46" s="9" t="s">
        <v>10</v>
      </c>
      <c r="C46" s="9" t="s">
        <v>18</v>
      </c>
      <c r="D46" s="9" t="s">
        <v>19</v>
      </c>
      <c r="E46" s="13">
        <v>6128</v>
      </c>
      <c r="F46">
        <v>0.25278</v>
      </c>
      <c r="G46" s="8">
        <v>3.7999999999999999E-2</v>
      </c>
      <c r="H46">
        <v>2.5000000000000001E-2</v>
      </c>
      <c r="I46">
        <f t="shared" si="0"/>
        <v>2.5000000000000001E-2</v>
      </c>
      <c r="J46">
        <f t="shared" si="1"/>
        <v>6.3195000000000005E-3</v>
      </c>
      <c r="K46">
        <f t="shared" si="2"/>
        <v>0.25909949999999998</v>
      </c>
      <c r="L46">
        <f t="shared" si="3"/>
        <v>3.2861399999999995E-3</v>
      </c>
    </row>
    <row r="47" spans="1:12" x14ac:dyDescent="0.25">
      <c r="A47" s="20">
        <v>42285</v>
      </c>
      <c r="B47" s="9" t="s">
        <v>10</v>
      </c>
      <c r="C47" s="9" t="s">
        <v>16</v>
      </c>
      <c r="D47" s="9" t="s">
        <v>17</v>
      </c>
      <c r="E47" s="13">
        <v>4280</v>
      </c>
      <c r="F47">
        <v>0.25278</v>
      </c>
      <c r="G47" s="8">
        <v>3.7999999999999999E-2</v>
      </c>
      <c r="H47">
        <v>2.5000000000000001E-2</v>
      </c>
      <c r="I47">
        <f t="shared" si="0"/>
        <v>2.5000000000000001E-2</v>
      </c>
      <c r="J47">
        <f t="shared" si="1"/>
        <v>6.3195000000000005E-3</v>
      </c>
      <c r="K47">
        <f t="shared" si="2"/>
        <v>0.25909949999999998</v>
      </c>
      <c r="L47">
        <f t="shared" si="3"/>
        <v>3.2861399999999995E-3</v>
      </c>
    </row>
    <row r="48" spans="1:12" x14ac:dyDescent="0.25">
      <c r="A48" s="20">
        <v>42285</v>
      </c>
      <c r="B48" s="9" t="s">
        <v>10</v>
      </c>
      <c r="C48" s="9" t="s">
        <v>21</v>
      </c>
      <c r="D48" s="9" t="s">
        <v>22</v>
      </c>
      <c r="E48" s="13">
        <v>6176</v>
      </c>
      <c r="F48">
        <v>0.25278</v>
      </c>
      <c r="G48" s="8">
        <v>3.7999999999999999E-2</v>
      </c>
      <c r="H48">
        <v>2.5000000000000001E-2</v>
      </c>
      <c r="I48">
        <f t="shared" si="0"/>
        <v>2.5000000000000001E-2</v>
      </c>
      <c r="J48">
        <f t="shared" si="1"/>
        <v>6.3195000000000005E-3</v>
      </c>
      <c r="K48">
        <f t="shared" si="2"/>
        <v>0.25909949999999998</v>
      </c>
      <c r="L48">
        <f t="shared" si="3"/>
        <v>3.2861399999999995E-3</v>
      </c>
    </row>
    <row r="49" spans="1:12" x14ac:dyDescent="0.25">
      <c r="A49" s="21">
        <v>42285</v>
      </c>
      <c r="B49" s="12" t="s">
        <v>10</v>
      </c>
      <c r="C49" s="12" t="s">
        <v>14</v>
      </c>
      <c r="D49" s="12" t="s">
        <v>48</v>
      </c>
      <c r="E49" s="14">
        <v>13316</v>
      </c>
      <c r="F49" s="7">
        <v>0.39893000000000001</v>
      </c>
      <c r="G49" s="12">
        <v>3.7999999999999999E-2</v>
      </c>
      <c r="H49" s="7">
        <v>2.5000000000000001E-2</v>
      </c>
      <c r="I49" s="7">
        <f t="shared" si="0"/>
        <v>2.5000000000000001E-2</v>
      </c>
      <c r="J49" s="7">
        <f t="shared" si="1"/>
        <v>9.9732500000000012E-3</v>
      </c>
      <c r="K49" s="7">
        <f t="shared" si="2"/>
        <v>0.40890325</v>
      </c>
      <c r="L49" s="7">
        <f t="shared" si="3"/>
        <v>5.1860899999999991E-3</v>
      </c>
    </row>
    <row r="50" spans="1:12" x14ac:dyDescent="0.25">
      <c r="A50" s="20">
        <v>42285</v>
      </c>
      <c r="B50" s="9" t="s">
        <v>13</v>
      </c>
      <c r="C50" s="9" t="s">
        <v>30</v>
      </c>
      <c r="D50" s="9" t="s">
        <v>20</v>
      </c>
      <c r="E50" s="13">
        <v>3504</v>
      </c>
      <c r="F50">
        <v>0.41060999999999998</v>
      </c>
      <c r="G50" s="8">
        <v>1.7999999999999999E-2</v>
      </c>
      <c r="H50">
        <v>0.02</v>
      </c>
      <c r="I50">
        <f t="shared" si="0"/>
        <v>1.7999999999999999E-2</v>
      </c>
      <c r="J50">
        <f t="shared" si="1"/>
        <v>7.3909799999999993E-3</v>
      </c>
      <c r="K50">
        <f t="shared" si="2"/>
        <v>0.41800097999999997</v>
      </c>
      <c r="L50">
        <f t="shared" si="3"/>
        <v>0</v>
      </c>
    </row>
    <row r="51" spans="1:12" x14ac:dyDescent="0.25">
      <c r="A51" s="20">
        <v>42285</v>
      </c>
      <c r="B51" s="9" t="s">
        <v>13</v>
      </c>
      <c r="C51" s="9" t="s">
        <v>14</v>
      </c>
      <c r="D51" s="9" t="s">
        <v>15</v>
      </c>
      <c r="E51" s="13">
        <v>22445</v>
      </c>
      <c r="F51">
        <v>0.39893000000000001</v>
      </c>
      <c r="G51" s="8">
        <v>1.7999999999999999E-2</v>
      </c>
      <c r="H51">
        <v>0.02</v>
      </c>
      <c r="I51">
        <f t="shared" si="0"/>
        <v>1.7999999999999999E-2</v>
      </c>
      <c r="J51">
        <f t="shared" si="1"/>
        <v>7.1807399999999997E-3</v>
      </c>
      <c r="K51">
        <f t="shared" si="2"/>
        <v>0.40611074000000003</v>
      </c>
      <c r="L51">
        <f t="shared" si="3"/>
        <v>0</v>
      </c>
    </row>
    <row r="52" spans="1:12" ht="15.75" thickBot="1" x14ac:dyDescent="0.3">
      <c r="A52" s="22">
        <v>42285</v>
      </c>
      <c r="B52" s="11" t="s">
        <v>13</v>
      </c>
      <c r="C52" s="11" t="s">
        <v>25</v>
      </c>
      <c r="D52" s="11" t="s">
        <v>49</v>
      </c>
      <c r="E52" s="15">
        <v>3764</v>
      </c>
      <c r="F52" s="10">
        <v>0.24573</v>
      </c>
      <c r="G52" s="11">
        <v>1.7999999999999999E-2</v>
      </c>
      <c r="H52" s="10">
        <v>0.02</v>
      </c>
      <c r="I52" s="10">
        <f t="shared" si="0"/>
        <v>1.7999999999999999E-2</v>
      </c>
      <c r="J52" s="10">
        <f t="shared" si="1"/>
        <v>4.4231399999999999E-3</v>
      </c>
      <c r="K52" s="10">
        <f t="shared" si="2"/>
        <v>0.25015314</v>
      </c>
      <c r="L52" s="10">
        <f t="shared" si="3"/>
        <v>0</v>
      </c>
    </row>
    <row r="53" spans="1:12" x14ac:dyDescent="0.25">
      <c r="A53" s="20">
        <v>42286</v>
      </c>
      <c r="B53" s="9" t="s">
        <v>10</v>
      </c>
      <c r="C53" s="9" t="s">
        <v>14</v>
      </c>
      <c r="D53" s="9" t="s">
        <v>41</v>
      </c>
      <c r="E53" s="13">
        <v>6890</v>
      </c>
      <c r="F53">
        <v>0.39893000000000001</v>
      </c>
      <c r="G53">
        <v>2.4E-2</v>
      </c>
      <c r="H53">
        <v>2.5000000000000001E-2</v>
      </c>
      <c r="I53">
        <f t="shared" si="0"/>
        <v>2.4E-2</v>
      </c>
      <c r="J53">
        <f t="shared" si="1"/>
        <v>9.5743200000000007E-3</v>
      </c>
      <c r="K53">
        <f t="shared" si="2"/>
        <v>0.40850432000000003</v>
      </c>
      <c r="L53">
        <f t="shared" si="3"/>
        <v>0</v>
      </c>
    </row>
    <row r="54" spans="1:12" x14ac:dyDescent="0.25">
      <c r="A54" s="20">
        <v>42286</v>
      </c>
      <c r="B54" s="9" t="s">
        <v>10</v>
      </c>
      <c r="C54" s="9" t="s">
        <v>11</v>
      </c>
      <c r="D54" s="9" t="s">
        <v>12</v>
      </c>
      <c r="E54" s="13">
        <v>4764</v>
      </c>
      <c r="F54">
        <v>0.25278</v>
      </c>
      <c r="G54">
        <v>2.4E-2</v>
      </c>
      <c r="H54">
        <v>2.5000000000000001E-2</v>
      </c>
      <c r="I54">
        <f t="shared" si="0"/>
        <v>2.4E-2</v>
      </c>
      <c r="J54">
        <f t="shared" si="1"/>
        <v>6.0667200000000003E-3</v>
      </c>
      <c r="K54">
        <f t="shared" si="2"/>
        <v>0.25884672000000003</v>
      </c>
      <c r="L54">
        <f t="shared" si="3"/>
        <v>0</v>
      </c>
    </row>
    <row r="55" spans="1:12" x14ac:dyDescent="0.25">
      <c r="A55" s="20">
        <v>42286</v>
      </c>
      <c r="B55" s="9" t="s">
        <v>10</v>
      </c>
      <c r="C55" s="9" t="s">
        <v>28</v>
      </c>
      <c r="D55" s="9" t="s">
        <v>29</v>
      </c>
      <c r="E55" s="13">
        <v>2376</v>
      </c>
      <c r="F55">
        <v>0.25278</v>
      </c>
      <c r="G55">
        <v>2.4E-2</v>
      </c>
      <c r="H55">
        <v>2.5000000000000001E-2</v>
      </c>
      <c r="I55">
        <f t="shared" si="0"/>
        <v>2.4E-2</v>
      </c>
      <c r="J55">
        <f t="shared" si="1"/>
        <v>6.0667200000000003E-3</v>
      </c>
      <c r="K55">
        <f t="shared" si="2"/>
        <v>0.25884672000000003</v>
      </c>
      <c r="L55">
        <f t="shared" si="3"/>
        <v>0</v>
      </c>
    </row>
    <row r="56" spans="1:12" x14ac:dyDescent="0.25">
      <c r="A56" s="20">
        <v>42286</v>
      </c>
      <c r="B56" s="9" t="s">
        <v>10</v>
      </c>
      <c r="C56" s="9" t="s">
        <v>23</v>
      </c>
      <c r="D56" s="9" t="s">
        <v>45</v>
      </c>
      <c r="E56" s="13">
        <v>2292</v>
      </c>
      <c r="F56">
        <v>0.24573</v>
      </c>
      <c r="G56">
        <v>2.4E-2</v>
      </c>
      <c r="H56">
        <v>2.5000000000000001E-2</v>
      </c>
      <c r="I56">
        <f t="shared" si="0"/>
        <v>2.4E-2</v>
      </c>
      <c r="J56">
        <f t="shared" si="1"/>
        <v>5.8975199999999998E-3</v>
      </c>
      <c r="K56">
        <f t="shared" si="2"/>
        <v>0.25162751999999999</v>
      </c>
      <c r="L56">
        <f t="shared" si="3"/>
        <v>0</v>
      </c>
    </row>
    <row r="57" spans="1:12" x14ac:dyDescent="0.25">
      <c r="A57" s="20">
        <v>42286</v>
      </c>
      <c r="B57" s="9" t="s">
        <v>10</v>
      </c>
      <c r="C57" s="9" t="s">
        <v>28</v>
      </c>
      <c r="D57" s="9" t="s">
        <v>53</v>
      </c>
      <c r="E57" s="13">
        <v>9504</v>
      </c>
      <c r="F57">
        <v>0.25278</v>
      </c>
      <c r="G57">
        <v>2.4E-2</v>
      </c>
      <c r="H57">
        <v>2.5000000000000001E-2</v>
      </c>
      <c r="I57">
        <f t="shared" si="0"/>
        <v>2.4E-2</v>
      </c>
      <c r="J57">
        <f t="shared" si="1"/>
        <v>6.0667200000000003E-3</v>
      </c>
      <c r="K57">
        <f t="shared" si="2"/>
        <v>0.25884672000000003</v>
      </c>
      <c r="L57">
        <f t="shared" si="3"/>
        <v>0</v>
      </c>
    </row>
    <row r="58" spans="1:12" x14ac:dyDescent="0.25">
      <c r="A58" s="21">
        <v>42286</v>
      </c>
      <c r="B58" s="12" t="s">
        <v>10</v>
      </c>
      <c r="C58" s="12" t="s">
        <v>33</v>
      </c>
      <c r="D58" s="12" t="s">
        <v>34</v>
      </c>
      <c r="E58" s="14">
        <v>3528</v>
      </c>
      <c r="F58" s="7">
        <v>0.25278</v>
      </c>
      <c r="G58" s="7">
        <v>2.4E-2</v>
      </c>
      <c r="H58" s="7">
        <v>2.5000000000000001E-2</v>
      </c>
      <c r="I58" s="7">
        <f t="shared" si="0"/>
        <v>2.4E-2</v>
      </c>
      <c r="J58" s="7">
        <f t="shared" si="1"/>
        <v>6.0667200000000003E-3</v>
      </c>
      <c r="K58" s="7">
        <f t="shared" si="2"/>
        <v>0.25884672000000003</v>
      </c>
      <c r="L58" s="7">
        <f t="shared" si="3"/>
        <v>0</v>
      </c>
    </row>
    <row r="59" spans="1:12" x14ac:dyDescent="0.25">
      <c r="A59" s="20">
        <v>42286</v>
      </c>
      <c r="B59" s="9" t="s">
        <v>13</v>
      </c>
      <c r="C59" s="9" t="s">
        <v>30</v>
      </c>
      <c r="D59" s="9" t="s">
        <v>20</v>
      </c>
      <c r="E59" s="13">
        <v>7983</v>
      </c>
      <c r="F59">
        <v>0.41060999999999998</v>
      </c>
      <c r="G59">
        <v>2.9000000000000001E-2</v>
      </c>
      <c r="H59">
        <v>0.02</v>
      </c>
      <c r="I59">
        <f t="shared" si="0"/>
        <v>0.02</v>
      </c>
      <c r="J59">
        <f t="shared" si="1"/>
        <v>8.2121999999999994E-3</v>
      </c>
      <c r="K59">
        <f t="shared" si="2"/>
        <v>0.41882219999999998</v>
      </c>
      <c r="L59">
        <f t="shared" si="3"/>
        <v>3.6954900000000001E-3</v>
      </c>
    </row>
    <row r="60" spans="1:12" x14ac:dyDescent="0.25">
      <c r="A60" s="20">
        <v>42286</v>
      </c>
      <c r="B60" s="9" t="s">
        <v>13</v>
      </c>
      <c r="C60" s="9" t="s">
        <v>76</v>
      </c>
      <c r="D60" s="9" t="s">
        <v>26</v>
      </c>
      <c r="E60" s="13">
        <v>15108</v>
      </c>
      <c r="F60">
        <v>0.25284000000000001</v>
      </c>
      <c r="G60">
        <v>2.9000000000000001E-2</v>
      </c>
      <c r="H60">
        <v>0.02</v>
      </c>
      <c r="I60">
        <f t="shared" si="0"/>
        <v>0.02</v>
      </c>
      <c r="J60">
        <f t="shared" si="1"/>
        <v>5.0568000000000002E-3</v>
      </c>
      <c r="K60">
        <f t="shared" si="2"/>
        <v>0.25789680000000004</v>
      </c>
      <c r="L60">
        <f t="shared" si="3"/>
        <v>2.2755600000000003E-3</v>
      </c>
    </row>
    <row r="61" spans="1:12" x14ac:dyDescent="0.25">
      <c r="A61" s="24">
        <v>42286</v>
      </c>
      <c r="B61" s="8" t="s">
        <v>13</v>
      </c>
      <c r="C61" s="9" t="s">
        <v>14</v>
      </c>
      <c r="D61" s="8" t="s">
        <v>15</v>
      </c>
      <c r="E61" s="18">
        <v>4554</v>
      </c>
      <c r="F61">
        <v>0.39893000000000001</v>
      </c>
      <c r="G61">
        <v>2.9000000000000001E-2</v>
      </c>
      <c r="H61">
        <v>0.02</v>
      </c>
      <c r="I61">
        <f t="shared" si="0"/>
        <v>0.02</v>
      </c>
      <c r="J61">
        <f t="shared" si="1"/>
        <v>7.9786000000000006E-3</v>
      </c>
      <c r="K61">
        <f t="shared" si="2"/>
        <v>0.40690860000000001</v>
      </c>
      <c r="L61">
        <f t="shared" si="3"/>
        <v>3.5903700000000003E-3</v>
      </c>
    </row>
    <row r="62" spans="1:12" ht="15.75" thickBot="1" x14ac:dyDescent="0.3">
      <c r="A62" s="22">
        <v>42286</v>
      </c>
      <c r="B62" s="11" t="s">
        <v>13</v>
      </c>
      <c r="C62" s="11" t="s">
        <v>25</v>
      </c>
      <c r="D62" s="11" t="s">
        <v>45</v>
      </c>
      <c r="E62" s="15">
        <v>1906</v>
      </c>
      <c r="F62" s="10">
        <v>0.24573</v>
      </c>
      <c r="G62" s="10">
        <v>2.9000000000000001E-2</v>
      </c>
      <c r="H62" s="10">
        <v>0.02</v>
      </c>
      <c r="I62" s="10">
        <f t="shared" si="0"/>
        <v>0.02</v>
      </c>
      <c r="J62" s="10">
        <f t="shared" si="1"/>
        <v>4.9145999999999999E-3</v>
      </c>
      <c r="K62" s="10">
        <f t="shared" si="2"/>
        <v>0.2506446</v>
      </c>
      <c r="L62" s="10">
        <f t="shared" si="3"/>
        <v>2.2115700000000004E-3</v>
      </c>
    </row>
    <row r="63" spans="1:12" x14ac:dyDescent="0.25">
      <c r="A63" s="20">
        <v>42287</v>
      </c>
      <c r="B63" s="9" t="s">
        <v>10</v>
      </c>
      <c r="C63" s="9" t="s">
        <v>37</v>
      </c>
      <c r="D63" s="9" t="s">
        <v>38</v>
      </c>
      <c r="E63" s="13">
        <v>10206</v>
      </c>
      <c r="F63">
        <v>0.25278</v>
      </c>
      <c r="G63">
        <v>2.1999999999999999E-2</v>
      </c>
      <c r="H63">
        <v>2.5000000000000001E-2</v>
      </c>
      <c r="I63">
        <f t="shared" si="0"/>
        <v>2.1999999999999999E-2</v>
      </c>
      <c r="J63">
        <f t="shared" si="1"/>
        <v>5.5611599999999999E-3</v>
      </c>
      <c r="K63">
        <f t="shared" si="2"/>
        <v>0.25834116000000001</v>
      </c>
      <c r="L63">
        <f t="shared" si="3"/>
        <v>0</v>
      </c>
    </row>
    <row r="64" spans="1:12" x14ac:dyDescent="0.25">
      <c r="A64" s="20">
        <v>42287</v>
      </c>
      <c r="B64" s="9" t="s">
        <v>10</v>
      </c>
      <c r="C64" s="9" t="s">
        <v>39</v>
      </c>
      <c r="D64" s="9" t="s">
        <v>40</v>
      </c>
      <c r="E64" s="13">
        <v>9650</v>
      </c>
      <c r="F64">
        <v>0.25278</v>
      </c>
      <c r="G64">
        <v>2.1999999999999999E-2</v>
      </c>
      <c r="H64">
        <v>2.5000000000000001E-2</v>
      </c>
      <c r="I64">
        <f t="shared" si="0"/>
        <v>2.1999999999999999E-2</v>
      </c>
      <c r="J64">
        <f t="shared" si="1"/>
        <v>5.5611599999999999E-3</v>
      </c>
      <c r="K64">
        <f t="shared" si="2"/>
        <v>0.25834116000000001</v>
      </c>
      <c r="L64">
        <f t="shared" si="3"/>
        <v>0</v>
      </c>
    </row>
    <row r="65" spans="1:12" x14ac:dyDescent="0.25">
      <c r="A65" s="20">
        <v>42287</v>
      </c>
      <c r="B65" s="9" t="s">
        <v>10</v>
      </c>
      <c r="C65" s="9" t="s">
        <v>14</v>
      </c>
      <c r="D65" s="9" t="s">
        <v>41</v>
      </c>
      <c r="E65" s="13">
        <v>7124</v>
      </c>
      <c r="F65">
        <v>0.39893000000000001</v>
      </c>
      <c r="G65">
        <v>2.1999999999999999E-2</v>
      </c>
      <c r="H65">
        <v>2.5000000000000001E-2</v>
      </c>
      <c r="I65">
        <f t="shared" si="0"/>
        <v>2.1999999999999999E-2</v>
      </c>
      <c r="J65">
        <f t="shared" si="1"/>
        <v>8.7764599999999998E-3</v>
      </c>
      <c r="K65">
        <f t="shared" si="2"/>
        <v>0.40770645999999999</v>
      </c>
      <c r="L65">
        <f t="shared" si="3"/>
        <v>0</v>
      </c>
    </row>
    <row r="66" spans="1:12" x14ac:dyDescent="0.25">
      <c r="A66" s="21">
        <v>42287</v>
      </c>
      <c r="B66" s="12" t="s">
        <v>10</v>
      </c>
      <c r="C66" s="12" t="s">
        <v>25</v>
      </c>
      <c r="D66" s="12" t="s">
        <v>49</v>
      </c>
      <c r="E66" s="14">
        <v>2314</v>
      </c>
      <c r="F66" s="7">
        <v>0.24573</v>
      </c>
      <c r="G66" s="7">
        <v>2.1999999999999999E-2</v>
      </c>
      <c r="H66" s="7">
        <v>2.5000000000000001E-2</v>
      </c>
      <c r="I66" s="7">
        <f t="shared" si="0"/>
        <v>2.1999999999999999E-2</v>
      </c>
      <c r="J66" s="7">
        <f t="shared" si="1"/>
        <v>5.4060599999999999E-3</v>
      </c>
      <c r="K66" s="7">
        <f t="shared" si="2"/>
        <v>0.25113605999999999</v>
      </c>
      <c r="L66" s="7">
        <f t="shared" si="3"/>
        <v>0</v>
      </c>
    </row>
    <row r="67" spans="1:12" x14ac:dyDescent="0.25">
      <c r="A67" s="20">
        <v>42287</v>
      </c>
      <c r="B67" s="9" t="s">
        <v>13</v>
      </c>
      <c r="C67" s="9" t="s">
        <v>16</v>
      </c>
      <c r="D67" s="9" t="s">
        <v>17</v>
      </c>
      <c r="E67" s="13">
        <v>5310</v>
      </c>
      <c r="F67">
        <v>0.25278</v>
      </c>
      <c r="G67">
        <v>3.1E-2</v>
      </c>
      <c r="H67">
        <v>0.02</v>
      </c>
      <c r="I67">
        <f t="shared" ref="I67:I90" si="4">IF(G67&lt;=H67,G67,H67)</f>
        <v>0.02</v>
      </c>
      <c r="J67">
        <f t="shared" ref="J67:J90" si="5">I67*F67</f>
        <v>5.0556000000000004E-3</v>
      </c>
      <c r="K67">
        <f t="shared" ref="K67:K90" si="6">F67+J67</f>
        <v>0.2578356</v>
      </c>
      <c r="L67">
        <f t="shared" ref="L67:L90" si="7">(G67-I67)*F67</f>
        <v>2.7805799999999999E-3</v>
      </c>
    </row>
    <row r="68" spans="1:12" x14ac:dyDescent="0.25">
      <c r="A68" s="20">
        <v>42287</v>
      </c>
      <c r="B68" s="9" t="s">
        <v>13</v>
      </c>
      <c r="C68" s="9" t="s">
        <v>35</v>
      </c>
      <c r="D68" s="9" t="s">
        <v>36</v>
      </c>
      <c r="E68" s="13">
        <v>8940</v>
      </c>
      <c r="F68">
        <v>0.25278</v>
      </c>
      <c r="G68">
        <v>3.1E-2</v>
      </c>
      <c r="H68">
        <v>0.02</v>
      </c>
      <c r="I68">
        <f t="shared" si="4"/>
        <v>0.02</v>
      </c>
      <c r="J68">
        <f t="shared" si="5"/>
        <v>5.0556000000000004E-3</v>
      </c>
      <c r="K68">
        <f t="shared" si="6"/>
        <v>0.2578356</v>
      </c>
      <c r="L68">
        <f t="shared" si="7"/>
        <v>2.7805799999999999E-3</v>
      </c>
    </row>
    <row r="69" spans="1:12" x14ac:dyDescent="0.25">
      <c r="A69" s="20">
        <v>42287</v>
      </c>
      <c r="B69" s="9" t="s">
        <v>13</v>
      </c>
      <c r="C69" s="9" t="s">
        <v>23</v>
      </c>
      <c r="D69" s="9" t="s">
        <v>50</v>
      </c>
      <c r="E69" s="13">
        <v>7958</v>
      </c>
      <c r="F69">
        <v>0.24573</v>
      </c>
      <c r="G69">
        <v>3.1E-2</v>
      </c>
      <c r="H69">
        <v>0.02</v>
      </c>
      <c r="I69">
        <f t="shared" si="4"/>
        <v>0.02</v>
      </c>
      <c r="J69">
        <f t="shared" si="5"/>
        <v>4.9145999999999999E-3</v>
      </c>
      <c r="K69">
        <f t="shared" si="6"/>
        <v>0.2506446</v>
      </c>
      <c r="L69">
        <f t="shared" si="7"/>
        <v>2.7030299999999999E-3</v>
      </c>
    </row>
    <row r="70" spans="1:12" x14ac:dyDescent="0.25">
      <c r="A70" s="20">
        <v>42287</v>
      </c>
      <c r="B70" s="9" t="s">
        <v>13</v>
      </c>
      <c r="C70" s="9" t="s">
        <v>21</v>
      </c>
      <c r="D70" s="9" t="s">
        <v>22</v>
      </c>
      <c r="E70" s="13">
        <v>5922</v>
      </c>
      <c r="F70">
        <v>0.25278</v>
      </c>
      <c r="G70">
        <v>3.1E-2</v>
      </c>
      <c r="H70">
        <v>0.02</v>
      </c>
      <c r="I70">
        <f t="shared" si="4"/>
        <v>0.02</v>
      </c>
      <c r="J70">
        <f t="shared" si="5"/>
        <v>5.0556000000000004E-3</v>
      </c>
      <c r="K70">
        <f t="shared" si="6"/>
        <v>0.2578356</v>
      </c>
      <c r="L70">
        <f t="shared" si="7"/>
        <v>2.7805799999999999E-3</v>
      </c>
    </row>
    <row r="71" spans="1:12" ht="15.75" thickBot="1" x14ac:dyDescent="0.3">
      <c r="A71" s="22">
        <v>42287</v>
      </c>
      <c r="B71" s="11" t="s">
        <v>13</v>
      </c>
      <c r="C71" s="11" t="s">
        <v>18</v>
      </c>
      <c r="D71" s="11" t="s">
        <v>19</v>
      </c>
      <c r="E71" s="15">
        <v>1336</v>
      </c>
      <c r="F71" s="10">
        <v>0.25278</v>
      </c>
      <c r="G71" s="10">
        <v>3.1E-2</v>
      </c>
      <c r="H71" s="10">
        <v>0.02</v>
      </c>
      <c r="I71" s="10">
        <f t="shared" si="4"/>
        <v>0.02</v>
      </c>
      <c r="J71" s="10">
        <f t="shared" si="5"/>
        <v>5.0556000000000004E-3</v>
      </c>
      <c r="K71" s="10">
        <f t="shared" si="6"/>
        <v>0.2578356</v>
      </c>
      <c r="L71" s="10">
        <f t="shared" si="7"/>
        <v>2.7805799999999999E-3</v>
      </c>
    </row>
    <row r="72" spans="1:12" x14ac:dyDescent="0.25">
      <c r="A72" s="20">
        <v>42290</v>
      </c>
      <c r="B72" s="9" t="s">
        <v>10</v>
      </c>
      <c r="C72" s="9" t="s">
        <v>14</v>
      </c>
      <c r="D72" s="9" t="s">
        <v>32</v>
      </c>
      <c r="E72" s="13">
        <v>8384</v>
      </c>
      <c r="F72">
        <v>0.39893000000000001</v>
      </c>
      <c r="G72">
        <v>2.1000000000000001E-2</v>
      </c>
      <c r="H72">
        <v>2.5000000000000001E-2</v>
      </c>
      <c r="I72">
        <f t="shared" si="4"/>
        <v>2.1000000000000001E-2</v>
      </c>
      <c r="J72">
        <f t="shared" si="5"/>
        <v>8.3775300000000011E-3</v>
      </c>
      <c r="K72">
        <f t="shared" si="6"/>
        <v>0.40730753000000003</v>
      </c>
      <c r="L72">
        <f t="shared" si="7"/>
        <v>0</v>
      </c>
    </row>
    <row r="73" spans="1:12" x14ac:dyDescent="0.25">
      <c r="A73" s="20">
        <v>42290</v>
      </c>
      <c r="B73" s="9" t="s">
        <v>10</v>
      </c>
      <c r="C73" s="9" t="s">
        <v>16</v>
      </c>
      <c r="D73" s="9" t="s">
        <v>40</v>
      </c>
      <c r="E73" s="13">
        <v>4256</v>
      </c>
      <c r="F73">
        <v>0.25278</v>
      </c>
      <c r="G73">
        <v>2.1000000000000001E-2</v>
      </c>
      <c r="H73">
        <v>2.5000000000000001E-2</v>
      </c>
      <c r="I73">
        <f t="shared" si="4"/>
        <v>2.1000000000000001E-2</v>
      </c>
      <c r="J73">
        <f t="shared" si="5"/>
        <v>5.3083800000000006E-3</v>
      </c>
      <c r="K73">
        <f t="shared" si="6"/>
        <v>0.25808838000000001</v>
      </c>
      <c r="L73">
        <f t="shared" si="7"/>
        <v>0</v>
      </c>
    </row>
    <row r="74" spans="1:12" x14ac:dyDescent="0.25">
      <c r="A74" s="20">
        <v>42290</v>
      </c>
      <c r="B74" s="9" t="s">
        <v>10</v>
      </c>
      <c r="C74" s="9" t="s">
        <v>21</v>
      </c>
      <c r="D74" s="9" t="s">
        <v>22</v>
      </c>
      <c r="E74" s="13">
        <v>5068</v>
      </c>
      <c r="F74">
        <v>0.25278</v>
      </c>
      <c r="G74">
        <v>2.1000000000000001E-2</v>
      </c>
      <c r="H74">
        <v>2.5000000000000001E-2</v>
      </c>
      <c r="I74">
        <f t="shared" si="4"/>
        <v>2.1000000000000001E-2</v>
      </c>
      <c r="J74">
        <f t="shared" si="5"/>
        <v>5.3083800000000006E-3</v>
      </c>
      <c r="K74">
        <f t="shared" si="6"/>
        <v>0.25808838000000001</v>
      </c>
      <c r="L74">
        <f t="shared" si="7"/>
        <v>0</v>
      </c>
    </row>
    <row r="75" spans="1:12" x14ac:dyDescent="0.25">
      <c r="A75" s="21">
        <v>42290</v>
      </c>
      <c r="B75" s="12" t="s">
        <v>10</v>
      </c>
      <c r="C75" s="12" t="s">
        <v>33</v>
      </c>
      <c r="D75" s="12" t="s">
        <v>34</v>
      </c>
      <c r="E75" s="14">
        <v>11892</v>
      </c>
      <c r="F75" s="7">
        <v>0.25278</v>
      </c>
      <c r="G75" s="7">
        <v>2.1000000000000001E-2</v>
      </c>
      <c r="H75" s="7">
        <v>2.5000000000000001E-2</v>
      </c>
      <c r="I75" s="7">
        <f t="shared" si="4"/>
        <v>2.1000000000000001E-2</v>
      </c>
      <c r="J75" s="7">
        <f t="shared" si="5"/>
        <v>5.3083800000000006E-3</v>
      </c>
      <c r="K75" s="7">
        <f t="shared" si="6"/>
        <v>0.25808838000000001</v>
      </c>
      <c r="L75" s="7">
        <f t="shared" si="7"/>
        <v>0</v>
      </c>
    </row>
    <row r="76" spans="1:12" x14ac:dyDescent="0.25">
      <c r="A76" s="20">
        <v>42290</v>
      </c>
      <c r="B76" s="9" t="s">
        <v>13</v>
      </c>
      <c r="C76" s="9" t="s">
        <v>14</v>
      </c>
      <c r="D76" s="9" t="s">
        <v>48</v>
      </c>
      <c r="E76" s="13">
        <v>3500</v>
      </c>
      <c r="F76">
        <v>0.39893000000000001</v>
      </c>
      <c r="G76">
        <v>0.02</v>
      </c>
      <c r="H76">
        <v>0.02</v>
      </c>
      <c r="I76">
        <f t="shared" si="4"/>
        <v>0.02</v>
      </c>
      <c r="J76">
        <f t="shared" si="5"/>
        <v>7.9786000000000006E-3</v>
      </c>
      <c r="K76">
        <f t="shared" si="6"/>
        <v>0.40690860000000001</v>
      </c>
      <c r="L76">
        <f t="shared" si="7"/>
        <v>0</v>
      </c>
    </row>
    <row r="77" spans="1:12" x14ac:dyDescent="0.25">
      <c r="A77" s="20">
        <v>42290</v>
      </c>
      <c r="B77" s="9" t="s">
        <v>13</v>
      </c>
      <c r="C77" s="9" t="s">
        <v>76</v>
      </c>
      <c r="D77" s="9" t="s">
        <v>26</v>
      </c>
      <c r="E77" s="13">
        <v>5700</v>
      </c>
      <c r="F77">
        <v>0.25284000000000001</v>
      </c>
      <c r="G77">
        <v>0.02</v>
      </c>
      <c r="H77">
        <v>0.02</v>
      </c>
      <c r="I77">
        <f t="shared" si="4"/>
        <v>0.02</v>
      </c>
      <c r="J77">
        <f t="shared" si="5"/>
        <v>5.0568000000000002E-3</v>
      </c>
      <c r="K77">
        <f t="shared" si="6"/>
        <v>0.25789680000000004</v>
      </c>
      <c r="L77">
        <f t="shared" si="7"/>
        <v>0</v>
      </c>
    </row>
    <row r="78" spans="1:12" x14ac:dyDescent="0.25">
      <c r="A78" s="20">
        <v>42290</v>
      </c>
      <c r="B78" s="9" t="s">
        <v>13</v>
      </c>
      <c r="C78" s="9" t="s">
        <v>18</v>
      </c>
      <c r="D78" s="9" t="s">
        <v>19</v>
      </c>
      <c r="E78" s="13">
        <v>9556</v>
      </c>
      <c r="F78">
        <v>0.25278</v>
      </c>
      <c r="G78">
        <v>0.02</v>
      </c>
      <c r="H78">
        <v>0.02</v>
      </c>
      <c r="I78">
        <f t="shared" si="4"/>
        <v>0.02</v>
      </c>
      <c r="J78">
        <f t="shared" si="5"/>
        <v>5.0556000000000004E-3</v>
      </c>
      <c r="K78">
        <f t="shared" si="6"/>
        <v>0.2578356</v>
      </c>
      <c r="L78">
        <f t="shared" si="7"/>
        <v>0</v>
      </c>
    </row>
    <row r="79" spans="1:12" x14ac:dyDescent="0.25">
      <c r="A79" s="20">
        <v>42290</v>
      </c>
      <c r="B79" s="9" t="s">
        <v>13</v>
      </c>
      <c r="C79" s="9" t="s">
        <v>11</v>
      </c>
      <c r="D79" s="9" t="s">
        <v>12</v>
      </c>
      <c r="E79" s="13">
        <v>3534</v>
      </c>
      <c r="F79">
        <v>0.25278</v>
      </c>
      <c r="G79">
        <v>0.02</v>
      </c>
      <c r="H79">
        <v>0.02</v>
      </c>
      <c r="I79">
        <f t="shared" si="4"/>
        <v>0.02</v>
      </c>
      <c r="J79">
        <f t="shared" si="5"/>
        <v>5.0556000000000004E-3</v>
      </c>
      <c r="K79">
        <f t="shared" si="6"/>
        <v>0.2578356</v>
      </c>
      <c r="L79">
        <f t="shared" si="7"/>
        <v>0</v>
      </c>
    </row>
    <row r="80" spans="1:12" x14ac:dyDescent="0.25">
      <c r="A80" s="20">
        <v>42290</v>
      </c>
      <c r="B80" s="9" t="s">
        <v>13</v>
      </c>
      <c r="C80" s="9" t="s">
        <v>75</v>
      </c>
      <c r="D80" s="9" t="s">
        <v>24</v>
      </c>
      <c r="E80" s="13">
        <v>5665</v>
      </c>
      <c r="F80">
        <v>0.25284000000000001</v>
      </c>
      <c r="G80">
        <v>0.02</v>
      </c>
      <c r="H80">
        <v>0.02</v>
      </c>
      <c r="I80">
        <f t="shared" si="4"/>
        <v>0.02</v>
      </c>
      <c r="J80">
        <f t="shared" si="5"/>
        <v>5.0568000000000002E-3</v>
      </c>
      <c r="K80">
        <f t="shared" si="6"/>
        <v>0.25789680000000004</v>
      </c>
      <c r="L80">
        <f t="shared" si="7"/>
        <v>0</v>
      </c>
    </row>
    <row r="81" spans="1:12" ht="15.75" thickBot="1" x14ac:dyDescent="0.3">
      <c r="A81" s="22">
        <v>42290</v>
      </c>
      <c r="B81" s="11" t="s">
        <v>13</v>
      </c>
      <c r="C81" s="11" t="s">
        <v>74</v>
      </c>
      <c r="D81" s="11" t="s">
        <v>31</v>
      </c>
      <c r="E81" s="15">
        <v>1758</v>
      </c>
      <c r="F81" s="10">
        <v>0.25284000000000001</v>
      </c>
      <c r="G81" s="10">
        <v>0.02</v>
      </c>
      <c r="H81" s="10">
        <v>0.02</v>
      </c>
      <c r="I81" s="10">
        <f t="shared" si="4"/>
        <v>0.02</v>
      </c>
      <c r="J81" s="10">
        <f t="shared" si="5"/>
        <v>5.0568000000000002E-3</v>
      </c>
      <c r="K81" s="10">
        <f t="shared" si="6"/>
        <v>0.25789680000000004</v>
      </c>
      <c r="L81" s="10">
        <f t="shared" si="7"/>
        <v>0</v>
      </c>
    </row>
    <row r="82" spans="1:12" x14ac:dyDescent="0.25">
      <c r="A82" s="20">
        <v>42291</v>
      </c>
      <c r="B82" s="9" t="s">
        <v>10</v>
      </c>
      <c r="C82" s="9" t="s">
        <v>14</v>
      </c>
      <c r="D82" s="9" t="s">
        <v>32</v>
      </c>
      <c r="E82" s="13">
        <v>15870</v>
      </c>
      <c r="F82">
        <v>0.39893000000000001</v>
      </c>
      <c r="G82">
        <v>2.3E-2</v>
      </c>
      <c r="H82">
        <v>2.5000000000000001E-2</v>
      </c>
      <c r="I82">
        <f t="shared" si="4"/>
        <v>2.3E-2</v>
      </c>
      <c r="J82">
        <f t="shared" si="5"/>
        <v>9.1753900000000003E-3</v>
      </c>
      <c r="K82">
        <f t="shared" si="6"/>
        <v>0.40810539000000001</v>
      </c>
      <c r="L82">
        <f t="shared" si="7"/>
        <v>0</v>
      </c>
    </row>
    <row r="83" spans="1:12" x14ac:dyDescent="0.25">
      <c r="A83" s="21">
        <v>42291</v>
      </c>
      <c r="B83" s="12" t="s">
        <v>10</v>
      </c>
      <c r="C83" s="12" t="s">
        <v>16</v>
      </c>
      <c r="D83" s="12" t="s">
        <v>17</v>
      </c>
      <c r="E83" s="14">
        <v>13534</v>
      </c>
      <c r="F83" s="7">
        <v>0.25278</v>
      </c>
      <c r="G83" s="7">
        <v>2.3E-2</v>
      </c>
      <c r="H83" s="7">
        <v>2.5000000000000001E-2</v>
      </c>
      <c r="I83" s="7">
        <f t="shared" si="4"/>
        <v>2.3E-2</v>
      </c>
      <c r="J83" s="7">
        <f t="shared" si="5"/>
        <v>5.8139400000000001E-3</v>
      </c>
      <c r="K83" s="7">
        <f t="shared" si="6"/>
        <v>0.25859394000000002</v>
      </c>
      <c r="L83" s="7">
        <f t="shared" si="7"/>
        <v>0</v>
      </c>
    </row>
    <row r="84" spans="1:12" x14ac:dyDescent="0.25">
      <c r="A84" s="20">
        <v>42291</v>
      </c>
      <c r="B84" s="9" t="s">
        <v>13</v>
      </c>
      <c r="C84" s="9" t="s">
        <v>30</v>
      </c>
      <c r="D84" s="9" t="s">
        <v>42</v>
      </c>
      <c r="E84" s="13">
        <v>3265</v>
      </c>
      <c r="F84">
        <v>0.41060999999999998</v>
      </c>
      <c r="G84">
        <v>1.7000000000000001E-2</v>
      </c>
      <c r="H84">
        <v>0.02</v>
      </c>
      <c r="I84">
        <f t="shared" si="4"/>
        <v>1.7000000000000001E-2</v>
      </c>
      <c r="J84">
        <f t="shared" si="5"/>
        <v>6.9803700000000005E-3</v>
      </c>
      <c r="K84">
        <f t="shared" si="6"/>
        <v>0.41759036999999999</v>
      </c>
      <c r="L84">
        <f t="shared" si="7"/>
        <v>0</v>
      </c>
    </row>
    <row r="85" spans="1:12" x14ac:dyDescent="0.25">
      <c r="A85" s="20">
        <v>42291</v>
      </c>
      <c r="B85" s="9" t="s">
        <v>13</v>
      </c>
      <c r="C85" s="9" t="s">
        <v>28</v>
      </c>
      <c r="D85" s="9" t="s">
        <v>29</v>
      </c>
      <c r="E85" s="13">
        <v>19492</v>
      </c>
      <c r="F85">
        <v>0.25278</v>
      </c>
      <c r="G85">
        <v>1.7000000000000001E-2</v>
      </c>
      <c r="H85">
        <v>0.02</v>
      </c>
      <c r="I85">
        <f t="shared" si="4"/>
        <v>1.7000000000000001E-2</v>
      </c>
      <c r="J85">
        <f t="shared" si="5"/>
        <v>4.2972600000000007E-3</v>
      </c>
      <c r="K85">
        <f t="shared" si="6"/>
        <v>0.25707726000000003</v>
      </c>
      <c r="L85">
        <f t="shared" si="7"/>
        <v>0</v>
      </c>
    </row>
    <row r="86" spans="1:12" ht="15.75" thickBot="1" x14ac:dyDescent="0.3">
      <c r="A86" s="22">
        <v>42291</v>
      </c>
      <c r="B86" s="11" t="s">
        <v>13</v>
      </c>
      <c r="C86" s="11" t="s">
        <v>21</v>
      </c>
      <c r="D86" s="11" t="s">
        <v>22</v>
      </c>
      <c r="E86" s="15">
        <v>6704</v>
      </c>
      <c r="F86" s="10">
        <v>0.25278</v>
      </c>
      <c r="G86" s="10">
        <v>1.7000000000000001E-2</v>
      </c>
      <c r="H86" s="10">
        <v>0.02</v>
      </c>
      <c r="I86" s="10">
        <f t="shared" si="4"/>
        <v>1.7000000000000001E-2</v>
      </c>
      <c r="J86" s="10">
        <f t="shared" si="5"/>
        <v>4.2972600000000007E-3</v>
      </c>
      <c r="K86" s="10">
        <f t="shared" si="6"/>
        <v>0.25707726000000003</v>
      </c>
      <c r="L86" s="10">
        <f t="shared" si="7"/>
        <v>0</v>
      </c>
    </row>
    <row r="87" spans="1:12" x14ac:dyDescent="0.25">
      <c r="A87" s="20">
        <v>42292</v>
      </c>
      <c r="B87" s="9" t="s">
        <v>10</v>
      </c>
      <c r="C87" s="9" t="s">
        <v>30</v>
      </c>
      <c r="D87" s="9" t="s">
        <v>20</v>
      </c>
      <c r="E87" s="13">
        <v>15648</v>
      </c>
      <c r="F87">
        <v>0.41060999999999998</v>
      </c>
      <c r="G87">
        <v>2.4E-2</v>
      </c>
      <c r="H87">
        <v>2.5000000000000001E-2</v>
      </c>
      <c r="I87">
        <f t="shared" si="4"/>
        <v>2.4E-2</v>
      </c>
      <c r="J87">
        <f t="shared" si="5"/>
        <v>9.8546399999999996E-3</v>
      </c>
      <c r="K87">
        <f t="shared" si="6"/>
        <v>0.42046464</v>
      </c>
      <c r="L87">
        <f t="shared" si="7"/>
        <v>0</v>
      </c>
    </row>
    <row r="88" spans="1:12" x14ac:dyDescent="0.25">
      <c r="A88" s="21">
        <v>42292</v>
      </c>
      <c r="B88" s="12" t="s">
        <v>10</v>
      </c>
      <c r="C88" s="12" t="s">
        <v>14</v>
      </c>
      <c r="D88" s="12" t="s">
        <v>32</v>
      </c>
      <c r="E88" s="14">
        <v>14058</v>
      </c>
      <c r="F88" s="7">
        <v>0.39893000000000001</v>
      </c>
      <c r="G88" s="7">
        <v>2.4E-2</v>
      </c>
      <c r="H88" s="7">
        <v>2.5000000000000001E-2</v>
      </c>
      <c r="I88" s="7">
        <f t="shared" si="4"/>
        <v>2.4E-2</v>
      </c>
      <c r="J88" s="7">
        <f t="shared" si="5"/>
        <v>9.5743200000000007E-3</v>
      </c>
      <c r="K88" s="7">
        <f t="shared" si="6"/>
        <v>0.40850432000000003</v>
      </c>
      <c r="L88" s="7">
        <f t="shared" si="7"/>
        <v>0</v>
      </c>
    </row>
    <row r="89" spans="1:12" x14ac:dyDescent="0.25">
      <c r="A89" s="20">
        <v>42292</v>
      </c>
      <c r="B89" s="9" t="s">
        <v>13</v>
      </c>
      <c r="C89" s="9" t="s">
        <v>14</v>
      </c>
      <c r="D89" s="9" t="s">
        <v>15</v>
      </c>
      <c r="E89" s="13">
        <v>19586</v>
      </c>
      <c r="F89">
        <v>0.39893000000000001</v>
      </c>
      <c r="G89">
        <v>1.7999999999999999E-2</v>
      </c>
      <c r="H89" s="8">
        <v>0.02</v>
      </c>
      <c r="I89">
        <f t="shared" si="4"/>
        <v>1.7999999999999999E-2</v>
      </c>
      <c r="J89">
        <f t="shared" si="5"/>
        <v>7.1807399999999997E-3</v>
      </c>
      <c r="K89">
        <f t="shared" si="6"/>
        <v>0.40611074000000003</v>
      </c>
      <c r="L89">
        <f t="shared" si="7"/>
        <v>0</v>
      </c>
    </row>
    <row r="90" spans="1:12" ht="15.75" thickBot="1" x14ac:dyDescent="0.3">
      <c r="A90" s="22">
        <v>42292</v>
      </c>
      <c r="B90" s="11" t="s">
        <v>13</v>
      </c>
      <c r="C90" s="11" t="s">
        <v>33</v>
      </c>
      <c r="D90" s="11" t="s">
        <v>34</v>
      </c>
      <c r="E90" s="15">
        <v>9912</v>
      </c>
      <c r="F90" s="10">
        <v>0.25278</v>
      </c>
      <c r="G90" s="10">
        <v>1.7999999999999999E-2</v>
      </c>
      <c r="H90" s="10">
        <v>0.02</v>
      </c>
      <c r="I90" s="10">
        <f t="shared" si="4"/>
        <v>1.7999999999999999E-2</v>
      </c>
      <c r="J90" s="10">
        <f t="shared" si="5"/>
        <v>4.55004E-3</v>
      </c>
      <c r="K90" s="10">
        <f t="shared" si="6"/>
        <v>0.25733003999999998</v>
      </c>
      <c r="L90" s="10">
        <f t="shared" si="7"/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workbookViewId="0">
      <selection activeCell="L13" sqref="L13"/>
    </sheetView>
  </sheetViews>
  <sheetFormatPr baseColWidth="10" defaultRowHeight="15" x14ac:dyDescent="0.25"/>
  <cols>
    <col min="1" max="1" width="8.42578125" customWidth="1"/>
    <col min="2" max="2" width="7.28515625" customWidth="1"/>
    <col min="3" max="3" width="9" customWidth="1"/>
    <col min="4" max="4" width="21.85546875" customWidth="1"/>
    <col min="6" max="6" width="14.85546875" customWidth="1"/>
    <col min="7" max="7" width="11.42578125" customWidth="1"/>
  </cols>
  <sheetData>
    <row r="1" spans="1:11" ht="60" x14ac:dyDescent="0.25">
      <c r="A1" s="25" t="s">
        <v>46</v>
      </c>
      <c r="B1" s="25" t="s">
        <v>47</v>
      </c>
      <c r="C1" s="25" t="s">
        <v>44</v>
      </c>
      <c r="D1" s="25" t="s">
        <v>43</v>
      </c>
      <c r="E1" s="25" t="s">
        <v>9</v>
      </c>
      <c r="F1" s="25" t="s">
        <v>71</v>
      </c>
      <c r="G1" s="25" t="s">
        <v>72</v>
      </c>
      <c r="H1" s="25" t="s">
        <v>84</v>
      </c>
      <c r="I1" s="25" t="s">
        <v>86</v>
      </c>
      <c r="J1" s="25" t="s">
        <v>73</v>
      </c>
      <c r="K1" s="25" t="s">
        <v>85</v>
      </c>
    </row>
    <row r="2" spans="1:11" x14ac:dyDescent="0.25">
      <c r="A2" s="20">
        <v>42278</v>
      </c>
      <c r="B2" s="9" t="s">
        <v>10</v>
      </c>
      <c r="C2" s="9" t="s">
        <v>79</v>
      </c>
      <c r="D2" s="9" t="s">
        <v>12</v>
      </c>
      <c r="E2" s="13">
        <v>5340</v>
      </c>
      <c r="F2">
        <f>SUM(E2:E7)</f>
        <v>29808</v>
      </c>
      <c r="G2">
        <f>100/$F$2</f>
        <v>3.3548040794417608E-3</v>
      </c>
      <c r="H2" t="s">
        <v>77</v>
      </c>
      <c r="I2">
        <v>0</v>
      </c>
      <c r="J2">
        <v>0</v>
      </c>
      <c r="K2">
        <f>G2+J2</f>
        <v>3.3548040794417608E-3</v>
      </c>
    </row>
    <row r="3" spans="1:11" x14ac:dyDescent="0.25">
      <c r="A3" s="20">
        <v>42278</v>
      </c>
      <c r="B3" s="9" t="s">
        <v>10</v>
      </c>
      <c r="C3" s="9" t="s">
        <v>79</v>
      </c>
      <c r="D3" s="9" t="s">
        <v>17</v>
      </c>
      <c r="E3" s="13">
        <v>3570</v>
      </c>
      <c r="G3">
        <f t="shared" ref="G3:G7" si="0">100/$F$2</f>
        <v>3.3548040794417608E-3</v>
      </c>
      <c r="H3" t="str">
        <f>IF(C3=C2,"No","Si")</f>
        <v>No</v>
      </c>
      <c r="I3">
        <v>0</v>
      </c>
      <c r="J3">
        <v>0</v>
      </c>
      <c r="K3">
        <f t="shared" ref="K3:K66" si="1">G3+J3</f>
        <v>3.3548040794417608E-3</v>
      </c>
    </row>
    <row r="4" spans="1:11" x14ac:dyDescent="0.25">
      <c r="A4" s="20">
        <v>42278</v>
      </c>
      <c r="B4" s="9" t="s">
        <v>10</v>
      </c>
      <c r="C4" s="9" t="s">
        <v>79</v>
      </c>
      <c r="D4" s="9" t="s">
        <v>19</v>
      </c>
      <c r="E4" s="13">
        <v>5940</v>
      </c>
      <c r="G4">
        <f t="shared" si="0"/>
        <v>3.3548040794417608E-3</v>
      </c>
      <c r="H4" t="str">
        <f t="shared" ref="H4:H7" si="2">IF(C4=C3,"No","Si")</f>
        <v>No</v>
      </c>
      <c r="I4">
        <v>0</v>
      </c>
      <c r="J4">
        <v>0</v>
      </c>
      <c r="K4">
        <f t="shared" si="1"/>
        <v>3.3548040794417608E-3</v>
      </c>
    </row>
    <row r="5" spans="1:11" x14ac:dyDescent="0.25">
      <c r="A5" s="20">
        <v>42278</v>
      </c>
      <c r="B5" s="9" t="s">
        <v>10</v>
      </c>
      <c r="C5" s="9" t="s">
        <v>80</v>
      </c>
      <c r="D5" s="9" t="s">
        <v>20</v>
      </c>
      <c r="E5" s="13">
        <v>1836</v>
      </c>
      <c r="G5">
        <f t="shared" si="0"/>
        <v>3.3548040794417608E-3</v>
      </c>
      <c r="H5" t="str">
        <f t="shared" si="2"/>
        <v>Si</v>
      </c>
      <c r="I5">
        <f>E5</f>
        <v>1836</v>
      </c>
      <c r="J5">
        <f>50/I5</f>
        <v>2.7233115468409588E-2</v>
      </c>
      <c r="K5">
        <f t="shared" si="1"/>
        <v>3.0587919547851349E-2</v>
      </c>
    </row>
    <row r="6" spans="1:11" x14ac:dyDescent="0.25">
      <c r="A6" s="20">
        <v>42278</v>
      </c>
      <c r="B6" s="9" t="s">
        <v>10</v>
      </c>
      <c r="C6" s="9" t="s">
        <v>79</v>
      </c>
      <c r="D6" s="9" t="s">
        <v>26</v>
      </c>
      <c r="E6" s="13">
        <v>9497</v>
      </c>
      <c r="G6">
        <f t="shared" si="0"/>
        <v>3.3548040794417608E-3</v>
      </c>
      <c r="H6" t="str">
        <f t="shared" si="2"/>
        <v>Si</v>
      </c>
      <c r="I6">
        <f>E6</f>
        <v>9497</v>
      </c>
      <c r="J6">
        <f t="shared" ref="J6:J7" si="3">50/I6</f>
        <v>5.2648204696219862E-3</v>
      </c>
      <c r="K6">
        <f t="shared" si="1"/>
        <v>8.6196245490637469E-3</v>
      </c>
    </row>
    <row r="7" spans="1:11" x14ac:dyDescent="0.25">
      <c r="A7" s="21">
        <v>42278</v>
      </c>
      <c r="B7" s="12" t="s">
        <v>10</v>
      </c>
      <c r="C7" s="12" t="s">
        <v>78</v>
      </c>
      <c r="D7" s="12" t="s">
        <v>48</v>
      </c>
      <c r="E7" s="14">
        <v>3625</v>
      </c>
      <c r="F7" s="7"/>
      <c r="G7" s="7">
        <f t="shared" si="0"/>
        <v>3.3548040794417608E-3</v>
      </c>
      <c r="H7" s="7" t="str">
        <f t="shared" si="2"/>
        <v>Si</v>
      </c>
      <c r="I7" s="7">
        <f>E7</f>
        <v>3625</v>
      </c>
      <c r="J7" s="7">
        <f t="shared" si="3"/>
        <v>1.3793103448275862E-2</v>
      </c>
      <c r="K7" s="7">
        <f t="shared" si="1"/>
        <v>1.7147907527717623E-2</v>
      </c>
    </row>
    <row r="8" spans="1:11" x14ac:dyDescent="0.25">
      <c r="A8" s="20">
        <v>42278</v>
      </c>
      <c r="B8" s="9" t="s">
        <v>13</v>
      </c>
      <c r="C8" s="9" t="s">
        <v>82</v>
      </c>
      <c r="D8" s="9" t="s">
        <v>15</v>
      </c>
      <c r="E8" s="13">
        <v>13760</v>
      </c>
      <c r="F8">
        <f>SUM(E8:E11)</f>
        <v>29525</v>
      </c>
      <c r="G8">
        <f>100/$F$8</f>
        <v>3.3869602032176121E-3</v>
      </c>
      <c r="H8" t="s">
        <v>77</v>
      </c>
      <c r="I8">
        <v>0</v>
      </c>
      <c r="J8">
        <v>0</v>
      </c>
      <c r="K8">
        <f t="shared" si="1"/>
        <v>3.3869602032176121E-3</v>
      </c>
    </row>
    <row r="9" spans="1:11" x14ac:dyDescent="0.25">
      <c r="A9" s="20">
        <v>42278</v>
      </c>
      <c r="B9" s="9" t="s">
        <v>13</v>
      </c>
      <c r="C9" s="9" t="s">
        <v>81</v>
      </c>
      <c r="D9" s="9" t="s">
        <v>20</v>
      </c>
      <c r="E9" s="13">
        <v>2683</v>
      </c>
      <c r="G9">
        <f t="shared" ref="G9:G11" si="4">100/$F$8</f>
        <v>3.3869602032176121E-3</v>
      </c>
      <c r="H9" t="str">
        <f>IF(C9=C8,"No","Si")</f>
        <v>Si</v>
      </c>
      <c r="I9">
        <f>E9</f>
        <v>2683</v>
      </c>
      <c r="J9">
        <f>50/I9</f>
        <v>1.8635855385762207E-2</v>
      </c>
      <c r="K9">
        <f t="shared" si="1"/>
        <v>2.2022815588979817E-2</v>
      </c>
    </row>
    <row r="10" spans="1:11" x14ac:dyDescent="0.25">
      <c r="A10" s="20">
        <v>42278</v>
      </c>
      <c r="B10" s="9" t="s">
        <v>13</v>
      </c>
      <c r="C10" s="9" t="s">
        <v>83</v>
      </c>
      <c r="D10" s="9" t="s">
        <v>22</v>
      </c>
      <c r="E10" s="13">
        <v>3558</v>
      </c>
      <c r="G10">
        <f t="shared" si="4"/>
        <v>3.3869602032176121E-3</v>
      </c>
      <c r="H10" t="str">
        <f t="shared" ref="H10:H11" si="5">IF(C10=C9,"No","Si")</f>
        <v>Si</v>
      </c>
      <c r="I10">
        <f>SUM(E10:E11)</f>
        <v>13082</v>
      </c>
      <c r="J10">
        <f>50/I10</f>
        <v>3.8220455587830607E-3</v>
      </c>
      <c r="K10">
        <f t="shared" si="1"/>
        <v>7.2090057620006727E-3</v>
      </c>
    </row>
    <row r="11" spans="1:11" ht="15.75" thickBot="1" x14ac:dyDescent="0.3">
      <c r="A11" s="22">
        <v>42278</v>
      </c>
      <c r="B11" s="11" t="s">
        <v>13</v>
      </c>
      <c r="C11" s="11" t="s">
        <v>83</v>
      </c>
      <c r="D11" s="11" t="s">
        <v>24</v>
      </c>
      <c r="E11" s="15">
        <v>9524</v>
      </c>
      <c r="F11" s="10"/>
      <c r="G11" s="10">
        <f t="shared" si="4"/>
        <v>3.3869602032176121E-3</v>
      </c>
      <c r="H11" s="10" t="str">
        <f t="shared" si="5"/>
        <v>No</v>
      </c>
      <c r="I11" s="10">
        <v>0</v>
      </c>
      <c r="J11" s="10">
        <v>3.8220455587830607E-3</v>
      </c>
      <c r="K11" s="10">
        <f t="shared" si="1"/>
        <v>7.2090057620006727E-3</v>
      </c>
    </row>
    <row r="12" spans="1:11" x14ac:dyDescent="0.25">
      <c r="A12" s="20">
        <v>42279</v>
      </c>
      <c r="B12" s="9" t="s">
        <v>10</v>
      </c>
      <c r="C12" s="9" t="s">
        <v>79</v>
      </c>
      <c r="D12" s="9" t="s">
        <v>19</v>
      </c>
      <c r="E12" s="13">
        <v>5340</v>
      </c>
      <c r="F12">
        <f>SUM(E12:E15)</f>
        <v>29764</v>
      </c>
      <c r="G12">
        <f>100/$F$12</f>
        <v>3.3597634726515255E-3</v>
      </c>
      <c r="H12" t="s">
        <v>77</v>
      </c>
      <c r="I12">
        <v>0</v>
      </c>
      <c r="J12">
        <v>0</v>
      </c>
      <c r="K12">
        <f t="shared" si="1"/>
        <v>3.3597634726515255E-3</v>
      </c>
    </row>
    <row r="13" spans="1:11" x14ac:dyDescent="0.25">
      <c r="A13" s="20">
        <v>42279</v>
      </c>
      <c r="B13" s="9" t="s">
        <v>10</v>
      </c>
      <c r="C13" s="9" t="s">
        <v>79</v>
      </c>
      <c r="D13" s="9" t="s">
        <v>29</v>
      </c>
      <c r="E13" s="13">
        <v>1914</v>
      </c>
      <c r="G13">
        <f t="shared" ref="G13:G15" si="6">100/$F$12</f>
        <v>3.3597634726515255E-3</v>
      </c>
      <c r="H13" t="str">
        <f>IF(C13=C12,"No","Si")</f>
        <v>No</v>
      </c>
      <c r="I13">
        <v>0</v>
      </c>
      <c r="J13">
        <v>0</v>
      </c>
      <c r="K13">
        <f t="shared" si="1"/>
        <v>3.3597634726515255E-3</v>
      </c>
    </row>
    <row r="14" spans="1:11" x14ac:dyDescent="0.25">
      <c r="A14" s="20">
        <v>42279</v>
      </c>
      <c r="B14" s="9" t="s">
        <v>10</v>
      </c>
      <c r="C14" s="9" t="s">
        <v>79</v>
      </c>
      <c r="D14" s="9" t="s">
        <v>22</v>
      </c>
      <c r="E14" s="13">
        <v>19236</v>
      </c>
      <c r="G14">
        <f t="shared" si="6"/>
        <v>3.3597634726515255E-3</v>
      </c>
      <c r="H14" t="str">
        <f t="shared" ref="H14:H15" si="7">IF(C14=C13,"No","Si")</f>
        <v>No</v>
      </c>
      <c r="I14">
        <v>0</v>
      </c>
      <c r="J14">
        <v>0</v>
      </c>
      <c r="K14">
        <f t="shared" si="1"/>
        <v>3.3597634726515255E-3</v>
      </c>
    </row>
    <row r="15" spans="1:11" x14ac:dyDescent="0.25">
      <c r="A15" s="21">
        <v>42279</v>
      </c>
      <c r="B15" s="12" t="s">
        <v>10</v>
      </c>
      <c r="C15" s="12" t="s">
        <v>78</v>
      </c>
      <c r="D15" s="12" t="s">
        <v>32</v>
      </c>
      <c r="E15" s="14">
        <v>3274</v>
      </c>
      <c r="F15" s="7"/>
      <c r="G15" s="7">
        <f t="shared" si="6"/>
        <v>3.3597634726515255E-3</v>
      </c>
      <c r="H15" s="7" t="str">
        <f t="shared" si="7"/>
        <v>Si</v>
      </c>
      <c r="I15" s="7">
        <f>E15</f>
        <v>3274</v>
      </c>
      <c r="J15" s="7">
        <f>50/I15</f>
        <v>1.5271838729383017E-2</v>
      </c>
      <c r="K15" s="7">
        <f t="shared" si="1"/>
        <v>1.8631602202034542E-2</v>
      </c>
    </row>
    <row r="16" spans="1:11" x14ac:dyDescent="0.25">
      <c r="A16" s="20">
        <v>42279</v>
      </c>
      <c r="B16" s="9" t="s">
        <v>13</v>
      </c>
      <c r="C16" s="9" t="s">
        <v>81</v>
      </c>
      <c r="D16" s="9" t="s">
        <v>27</v>
      </c>
      <c r="E16" s="13">
        <v>1570</v>
      </c>
      <c r="F16">
        <f>SUM(E16:E20)</f>
        <v>29751</v>
      </c>
      <c r="G16">
        <f>100/$F$16</f>
        <v>3.3612315552418405E-3</v>
      </c>
      <c r="H16" t="s">
        <v>77</v>
      </c>
      <c r="I16" s="8">
        <v>0</v>
      </c>
      <c r="J16" s="8">
        <v>0</v>
      </c>
      <c r="K16">
        <f t="shared" si="1"/>
        <v>3.3612315552418405E-3</v>
      </c>
    </row>
    <row r="17" spans="1:11" x14ac:dyDescent="0.25">
      <c r="A17" s="20">
        <v>42279</v>
      </c>
      <c r="B17" s="9" t="s">
        <v>13</v>
      </c>
      <c r="C17" s="9" t="s">
        <v>82</v>
      </c>
      <c r="D17" s="9" t="s">
        <v>15</v>
      </c>
      <c r="E17" s="13">
        <v>8146</v>
      </c>
      <c r="G17">
        <f t="shared" ref="G17:G20" si="8">100/$F$16</f>
        <v>3.3612315552418405E-3</v>
      </c>
      <c r="H17" t="str">
        <f>IF(C17=C16,"No","Si")</f>
        <v>Si</v>
      </c>
      <c r="I17">
        <f>E17</f>
        <v>8146</v>
      </c>
      <c r="J17">
        <f>50/I17</f>
        <v>6.1379818315737784E-3</v>
      </c>
      <c r="K17">
        <f t="shared" si="1"/>
        <v>9.4992133868156189E-3</v>
      </c>
    </row>
    <row r="18" spans="1:11" x14ac:dyDescent="0.25">
      <c r="A18" s="20">
        <v>42279</v>
      </c>
      <c r="B18" s="9" t="s">
        <v>13</v>
      </c>
      <c r="C18" s="9" t="s">
        <v>83</v>
      </c>
      <c r="D18" s="9" t="s">
        <v>31</v>
      </c>
      <c r="E18" s="13">
        <v>5967</v>
      </c>
      <c r="G18">
        <f t="shared" si="8"/>
        <v>3.3612315552418405E-3</v>
      </c>
      <c r="H18" t="str">
        <f t="shared" ref="H18:H20" si="9">IF(C18=C17,"No","Si")</f>
        <v>Si</v>
      </c>
      <c r="I18">
        <f>SUM(E18:E20)</f>
        <v>20035</v>
      </c>
      <c r="J18">
        <f>50/I18</f>
        <v>2.4956326428749688E-3</v>
      </c>
      <c r="K18">
        <f t="shared" si="1"/>
        <v>5.8568641981168092E-3</v>
      </c>
    </row>
    <row r="19" spans="1:11" x14ac:dyDescent="0.25">
      <c r="A19" s="20">
        <v>42279</v>
      </c>
      <c r="B19" s="9" t="s">
        <v>13</v>
      </c>
      <c r="C19" s="9" t="s">
        <v>83</v>
      </c>
      <c r="D19" s="9" t="s">
        <v>24</v>
      </c>
      <c r="E19" s="13">
        <v>3376</v>
      </c>
      <c r="G19">
        <f t="shared" si="8"/>
        <v>3.3612315552418405E-3</v>
      </c>
      <c r="H19" t="str">
        <f t="shared" si="9"/>
        <v>No</v>
      </c>
      <c r="I19">
        <v>0</v>
      </c>
      <c r="J19">
        <v>0</v>
      </c>
      <c r="K19">
        <f t="shared" si="1"/>
        <v>3.3612315552418405E-3</v>
      </c>
    </row>
    <row r="20" spans="1:11" ht="15.75" thickBot="1" x14ac:dyDescent="0.3">
      <c r="A20" s="23">
        <v>42279</v>
      </c>
      <c r="B20" s="16" t="s">
        <v>13</v>
      </c>
      <c r="C20" s="11" t="s">
        <v>83</v>
      </c>
      <c r="D20" s="16" t="s">
        <v>17</v>
      </c>
      <c r="E20" s="17">
        <v>10692</v>
      </c>
      <c r="F20" s="10"/>
      <c r="G20" s="10">
        <f t="shared" si="8"/>
        <v>3.3612315552418405E-3</v>
      </c>
      <c r="H20" s="10" t="str">
        <f t="shared" si="9"/>
        <v>No</v>
      </c>
      <c r="I20" s="10">
        <v>0</v>
      </c>
      <c r="J20" s="10">
        <v>0</v>
      </c>
      <c r="K20" s="10">
        <f t="shared" si="1"/>
        <v>3.3612315552418405E-3</v>
      </c>
    </row>
    <row r="21" spans="1:11" x14ac:dyDescent="0.25">
      <c r="A21" s="20">
        <v>42280</v>
      </c>
      <c r="B21" s="9" t="s">
        <v>10</v>
      </c>
      <c r="C21" s="9" t="s">
        <v>79</v>
      </c>
      <c r="D21" s="9" t="s">
        <v>24</v>
      </c>
      <c r="E21" s="13">
        <v>6796</v>
      </c>
      <c r="F21">
        <f>SUM(E21:E23)</f>
        <v>29874</v>
      </c>
      <c r="G21">
        <f>100/$F$21</f>
        <v>3.34739238133494E-3</v>
      </c>
      <c r="H21" t="s">
        <v>77</v>
      </c>
      <c r="I21" s="8">
        <v>0</v>
      </c>
      <c r="J21" s="8">
        <v>0</v>
      </c>
      <c r="K21">
        <f t="shared" si="1"/>
        <v>3.34739238133494E-3</v>
      </c>
    </row>
    <row r="22" spans="1:11" x14ac:dyDescent="0.25">
      <c r="A22" s="20">
        <v>42280</v>
      </c>
      <c r="B22" s="9" t="s">
        <v>10</v>
      </c>
      <c r="C22" s="9" t="s">
        <v>78</v>
      </c>
      <c r="D22" s="9" t="s">
        <v>32</v>
      </c>
      <c r="E22" s="13">
        <v>19636</v>
      </c>
      <c r="G22">
        <f t="shared" ref="G22:G23" si="10">100/$F$21</f>
        <v>3.34739238133494E-3</v>
      </c>
      <c r="H22" t="str">
        <f>IF(C22=C21,"No","Si")</f>
        <v>Si</v>
      </c>
      <c r="I22">
        <f>E22</f>
        <v>19636</v>
      </c>
      <c r="J22">
        <f>50/I22</f>
        <v>2.5463434508046444E-3</v>
      </c>
      <c r="K22">
        <f t="shared" si="1"/>
        <v>5.8937358321395844E-3</v>
      </c>
    </row>
    <row r="23" spans="1:11" x14ac:dyDescent="0.25">
      <c r="A23" s="21">
        <v>42280</v>
      </c>
      <c r="B23" s="12" t="s">
        <v>10</v>
      </c>
      <c r="C23" s="12" t="s">
        <v>79</v>
      </c>
      <c r="D23" s="12" t="s">
        <v>38</v>
      </c>
      <c r="E23" s="14">
        <v>3442</v>
      </c>
      <c r="F23" s="7"/>
      <c r="G23" s="7">
        <f t="shared" si="10"/>
        <v>3.34739238133494E-3</v>
      </c>
      <c r="H23" s="7" t="str">
        <f>IF(C23=C22,"No","Si")</f>
        <v>Si</v>
      </c>
      <c r="I23" s="7">
        <f>I7</f>
        <v>3625</v>
      </c>
      <c r="J23" s="7">
        <f>50/I23</f>
        <v>1.3793103448275862E-2</v>
      </c>
      <c r="K23" s="7">
        <f t="shared" si="1"/>
        <v>1.7140495829610802E-2</v>
      </c>
    </row>
    <row r="24" spans="1:11" x14ac:dyDescent="0.25">
      <c r="A24" s="20">
        <v>42280</v>
      </c>
      <c r="B24" s="9" t="s">
        <v>13</v>
      </c>
      <c r="C24" s="9" t="s">
        <v>81</v>
      </c>
      <c r="D24" s="9" t="s">
        <v>27</v>
      </c>
      <c r="E24" s="13">
        <v>6694</v>
      </c>
      <c r="F24">
        <f>SUM(E24:E29)</f>
        <v>29775</v>
      </c>
      <c r="G24">
        <f>100/$F$24</f>
        <v>3.3585222502099076E-3</v>
      </c>
      <c r="H24" t="s">
        <v>77</v>
      </c>
      <c r="I24" s="8">
        <v>0</v>
      </c>
      <c r="J24">
        <v>0</v>
      </c>
      <c r="K24">
        <f t="shared" si="1"/>
        <v>3.3585222502099076E-3</v>
      </c>
    </row>
    <row r="25" spans="1:11" x14ac:dyDescent="0.25">
      <c r="A25" s="20">
        <v>42280</v>
      </c>
      <c r="B25" s="9" t="s">
        <v>13</v>
      </c>
      <c r="C25" s="9" t="s">
        <v>83</v>
      </c>
      <c r="D25" s="9" t="s">
        <v>12</v>
      </c>
      <c r="E25" s="13">
        <v>4388</v>
      </c>
      <c r="G25">
        <f t="shared" ref="G25:G29" si="11">100/$F$24</f>
        <v>3.3585222502099076E-3</v>
      </c>
      <c r="H25" t="str">
        <f>IF(C25=C24,"No","Si")</f>
        <v>Si</v>
      </c>
      <c r="I25">
        <f>SUM(E25:E26)</f>
        <v>9788</v>
      </c>
      <c r="J25">
        <f>50/I25</f>
        <v>5.1082958724969346E-3</v>
      </c>
      <c r="K25">
        <f t="shared" si="1"/>
        <v>8.4668181227068422E-3</v>
      </c>
    </row>
    <row r="26" spans="1:11" x14ac:dyDescent="0.25">
      <c r="A26" s="20">
        <v>42280</v>
      </c>
      <c r="B26" s="9" t="s">
        <v>13</v>
      </c>
      <c r="C26" s="9" t="s">
        <v>83</v>
      </c>
      <c r="D26" s="9" t="s">
        <v>34</v>
      </c>
      <c r="E26" s="13">
        <v>5400</v>
      </c>
      <c r="G26">
        <f t="shared" si="11"/>
        <v>3.3585222502099076E-3</v>
      </c>
      <c r="H26" t="str">
        <f t="shared" ref="H26:H29" si="12">IF(C26=C25,"No","Si")</f>
        <v>No</v>
      </c>
      <c r="I26">
        <v>0</v>
      </c>
      <c r="J26">
        <v>0</v>
      </c>
      <c r="K26">
        <f t="shared" si="1"/>
        <v>3.3585222502099076E-3</v>
      </c>
    </row>
    <row r="27" spans="1:11" x14ac:dyDescent="0.25">
      <c r="A27" s="20">
        <v>42280</v>
      </c>
      <c r="B27" s="9" t="s">
        <v>13</v>
      </c>
      <c r="C27" s="9" t="s">
        <v>81</v>
      </c>
      <c r="D27" s="9" t="s">
        <v>45</v>
      </c>
      <c r="E27" s="13">
        <v>1147</v>
      </c>
      <c r="G27">
        <f t="shared" si="11"/>
        <v>3.3585222502099076E-3</v>
      </c>
      <c r="H27" t="str">
        <f t="shared" si="12"/>
        <v>Si</v>
      </c>
      <c r="I27">
        <f>E27</f>
        <v>1147</v>
      </c>
      <c r="J27">
        <f>50/I27</f>
        <v>4.3591979075850044E-2</v>
      </c>
      <c r="K27">
        <f t="shared" si="1"/>
        <v>4.6950501326059949E-2</v>
      </c>
    </row>
    <row r="28" spans="1:11" x14ac:dyDescent="0.25">
      <c r="A28" s="20">
        <v>42280</v>
      </c>
      <c r="B28" s="9" t="s">
        <v>13</v>
      </c>
      <c r="C28" s="9" t="s">
        <v>83</v>
      </c>
      <c r="D28" s="9" t="s">
        <v>36</v>
      </c>
      <c r="E28" s="13">
        <v>6582</v>
      </c>
      <c r="G28">
        <f t="shared" si="11"/>
        <v>3.3585222502099076E-3</v>
      </c>
      <c r="H28" t="str">
        <f t="shared" si="12"/>
        <v>Si</v>
      </c>
      <c r="I28">
        <f>SUM(E28:E29)</f>
        <v>12146</v>
      </c>
      <c r="J28">
        <f>50/I28</f>
        <v>4.1165815906471269E-3</v>
      </c>
      <c r="K28">
        <f t="shared" si="1"/>
        <v>7.4751038408570345E-3</v>
      </c>
    </row>
    <row r="29" spans="1:11" ht="15.75" thickBot="1" x14ac:dyDescent="0.3">
      <c r="A29" s="22">
        <v>42280</v>
      </c>
      <c r="B29" s="11" t="s">
        <v>13</v>
      </c>
      <c r="C29" s="11" t="s">
        <v>83</v>
      </c>
      <c r="D29" s="11" t="s">
        <v>40</v>
      </c>
      <c r="E29" s="15">
        <v>5564</v>
      </c>
      <c r="F29" s="10"/>
      <c r="G29" s="10">
        <f t="shared" si="11"/>
        <v>3.3585222502099076E-3</v>
      </c>
      <c r="H29" s="10" t="str">
        <f t="shared" si="12"/>
        <v>No</v>
      </c>
      <c r="I29" s="10">
        <v>0</v>
      </c>
      <c r="J29" s="10">
        <v>0</v>
      </c>
      <c r="K29" s="10">
        <f t="shared" si="1"/>
        <v>3.3585222502099076E-3</v>
      </c>
    </row>
    <row r="30" spans="1:11" x14ac:dyDescent="0.25">
      <c r="A30" s="20">
        <v>42283</v>
      </c>
      <c r="B30" s="9" t="s">
        <v>10</v>
      </c>
      <c r="C30" s="9" t="s">
        <v>78</v>
      </c>
      <c r="D30" s="9" t="s">
        <v>32</v>
      </c>
      <c r="E30" s="13">
        <v>9878</v>
      </c>
      <c r="F30">
        <f>SUM(E30:E32)</f>
        <v>29724</v>
      </c>
      <c r="G30">
        <f>100/$F$30</f>
        <v>3.3642847530614989E-3</v>
      </c>
      <c r="H30" t="s">
        <v>77</v>
      </c>
      <c r="I30">
        <v>0</v>
      </c>
      <c r="K30">
        <f t="shared" si="1"/>
        <v>3.3642847530614989E-3</v>
      </c>
    </row>
    <row r="31" spans="1:11" x14ac:dyDescent="0.25">
      <c r="A31" s="20">
        <v>42283</v>
      </c>
      <c r="B31" s="9" t="s">
        <v>10</v>
      </c>
      <c r="C31" s="9" t="s">
        <v>79</v>
      </c>
      <c r="D31" s="9" t="s">
        <v>17</v>
      </c>
      <c r="E31" s="13">
        <v>16952</v>
      </c>
      <c r="G31">
        <f t="shared" ref="G31:G32" si="13">100/$F$30</f>
        <v>3.3642847530614989E-3</v>
      </c>
      <c r="H31" t="str">
        <f>IF(D31=D30,"No","Si")</f>
        <v>Si</v>
      </c>
      <c r="I31">
        <f>E31</f>
        <v>16952</v>
      </c>
      <c r="J31">
        <f>50/I31</f>
        <v>2.9495044832468145E-3</v>
      </c>
      <c r="K31">
        <f t="shared" si="1"/>
        <v>6.3137892363083134E-3</v>
      </c>
    </row>
    <row r="32" spans="1:11" x14ac:dyDescent="0.25">
      <c r="A32" s="21">
        <v>42283</v>
      </c>
      <c r="B32" s="12" t="s">
        <v>10</v>
      </c>
      <c r="C32" s="12" t="s">
        <v>80</v>
      </c>
      <c r="D32" s="12" t="s">
        <v>27</v>
      </c>
      <c r="E32" s="14">
        <v>2894</v>
      </c>
      <c r="F32" s="7"/>
      <c r="G32" s="7">
        <f t="shared" si="13"/>
        <v>3.3642847530614989E-3</v>
      </c>
      <c r="H32" s="29" t="str">
        <f>IF(D32=D31,"No","Si")</f>
        <v>Si</v>
      </c>
      <c r="I32" s="7">
        <f>E32</f>
        <v>2894</v>
      </c>
      <c r="J32" s="7">
        <f>50/I32</f>
        <v>1.7277125086385625E-2</v>
      </c>
      <c r="K32" s="7">
        <f t="shared" si="1"/>
        <v>2.0641409839447122E-2</v>
      </c>
    </row>
    <row r="33" spans="1:11" x14ac:dyDescent="0.25">
      <c r="A33" s="20">
        <v>42283</v>
      </c>
      <c r="B33" s="9" t="s">
        <v>13</v>
      </c>
      <c r="C33" s="9" t="s">
        <v>83</v>
      </c>
      <c r="D33" s="9" t="s">
        <v>26</v>
      </c>
      <c r="E33" s="13">
        <v>3734</v>
      </c>
      <c r="F33">
        <f>SUM(E33:E38)</f>
        <v>29944</v>
      </c>
      <c r="G33">
        <f>100/$F$33</f>
        <v>3.3395671920919048E-3</v>
      </c>
      <c r="H33" t="s">
        <v>77</v>
      </c>
      <c r="I33">
        <v>0</v>
      </c>
      <c r="J33">
        <v>0</v>
      </c>
      <c r="K33">
        <f t="shared" si="1"/>
        <v>3.3395671920919048E-3</v>
      </c>
    </row>
    <row r="34" spans="1:11" x14ac:dyDescent="0.25">
      <c r="A34" s="20">
        <v>42283</v>
      </c>
      <c r="B34" s="9" t="s">
        <v>13</v>
      </c>
      <c r="C34" s="9" t="s">
        <v>83</v>
      </c>
      <c r="D34" s="9" t="s">
        <v>40</v>
      </c>
      <c r="E34" s="13">
        <v>1280</v>
      </c>
      <c r="G34">
        <f t="shared" ref="G34:G38" si="14">100/$F$33</f>
        <v>3.3395671920919048E-3</v>
      </c>
      <c r="H34" t="str">
        <f>IF(C34=C33,"No","Si")</f>
        <v>No</v>
      </c>
      <c r="I34">
        <v>0</v>
      </c>
      <c r="J34">
        <v>0</v>
      </c>
      <c r="K34">
        <f t="shared" si="1"/>
        <v>3.3395671920919048E-3</v>
      </c>
    </row>
    <row r="35" spans="1:11" x14ac:dyDescent="0.25">
      <c r="A35" s="20">
        <v>42283</v>
      </c>
      <c r="B35" s="9" t="s">
        <v>13</v>
      </c>
      <c r="C35" s="9" t="s">
        <v>83</v>
      </c>
      <c r="D35" s="9" t="s">
        <v>38</v>
      </c>
      <c r="E35" s="13">
        <v>5892</v>
      </c>
      <c r="G35">
        <f t="shared" si="14"/>
        <v>3.3395671920919048E-3</v>
      </c>
      <c r="H35" t="str">
        <f t="shared" ref="H35:H38" si="15">IF(C35=C34,"No","Si")</f>
        <v>No</v>
      </c>
      <c r="I35">
        <v>0</v>
      </c>
      <c r="J35">
        <v>0</v>
      </c>
      <c r="K35">
        <f t="shared" si="1"/>
        <v>3.3395671920919048E-3</v>
      </c>
    </row>
    <row r="36" spans="1:11" x14ac:dyDescent="0.25">
      <c r="A36" s="20">
        <v>42283</v>
      </c>
      <c r="B36" s="9" t="s">
        <v>13</v>
      </c>
      <c r="C36" s="9" t="s">
        <v>83</v>
      </c>
      <c r="D36" s="9" t="s">
        <v>36</v>
      </c>
      <c r="E36" s="13">
        <v>8316</v>
      </c>
      <c r="G36">
        <f t="shared" si="14"/>
        <v>3.3395671920919048E-3</v>
      </c>
      <c r="H36" t="str">
        <f t="shared" si="15"/>
        <v>No</v>
      </c>
      <c r="I36">
        <v>0</v>
      </c>
      <c r="J36">
        <v>0</v>
      </c>
      <c r="K36">
        <f t="shared" si="1"/>
        <v>3.3395671920919048E-3</v>
      </c>
    </row>
    <row r="37" spans="1:11" x14ac:dyDescent="0.25">
      <c r="A37" s="24">
        <v>42283</v>
      </c>
      <c r="B37" s="8" t="s">
        <v>13</v>
      </c>
      <c r="C37" s="8" t="s">
        <v>83</v>
      </c>
      <c r="D37" s="8" t="s">
        <v>19</v>
      </c>
      <c r="E37" s="18">
        <v>7110</v>
      </c>
      <c r="G37">
        <f t="shared" si="14"/>
        <v>3.3395671920919048E-3</v>
      </c>
      <c r="H37" t="str">
        <f t="shared" si="15"/>
        <v>No</v>
      </c>
      <c r="I37">
        <v>0</v>
      </c>
      <c r="J37">
        <v>0</v>
      </c>
      <c r="K37">
        <f t="shared" si="1"/>
        <v>3.3395671920919048E-3</v>
      </c>
    </row>
    <row r="38" spans="1:11" ht="15.75" thickBot="1" x14ac:dyDescent="0.3">
      <c r="A38" s="22">
        <v>42283</v>
      </c>
      <c r="B38" s="11" t="s">
        <v>13</v>
      </c>
      <c r="C38" s="11" t="s">
        <v>82</v>
      </c>
      <c r="D38" s="11" t="s">
        <v>48</v>
      </c>
      <c r="E38" s="15">
        <v>3612</v>
      </c>
      <c r="F38" s="10"/>
      <c r="G38" s="10">
        <f t="shared" si="14"/>
        <v>3.3395671920919048E-3</v>
      </c>
      <c r="H38" s="10" t="str">
        <f t="shared" si="15"/>
        <v>Si</v>
      </c>
      <c r="I38" s="10">
        <f>E38</f>
        <v>3612</v>
      </c>
      <c r="J38" s="10">
        <f>50/I38</f>
        <v>1.3842746400885935E-2</v>
      </c>
      <c r="K38" s="10">
        <f t="shared" si="1"/>
        <v>1.7182313592977838E-2</v>
      </c>
    </row>
    <row r="39" spans="1:11" x14ac:dyDescent="0.25">
      <c r="A39" s="20">
        <v>42284</v>
      </c>
      <c r="B39" s="9" t="s">
        <v>10</v>
      </c>
      <c r="C39" s="9" t="s">
        <v>79</v>
      </c>
      <c r="D39" s="9" t="s">
        <v>34</v>
      </c>
      <c r="E39" s="13">
        <v>9046</v>
      </c>
      <c r="F39">
        <f>SUM(E39:E42)</f>
        <v>29834</v>
      </c>
      <c r="G39">
        <f>100/$F$39</f>
        <v>3.3518804049071527E-3</v>
      </c>
      <c r="H39" t="s">
        <v>77</v>
      </c>
      <c r="I39" s="8">
        <v>0</v>
      </c>
      <c r="J39" s="8">
        <v>0</v>
      </c>
      <c r="K39">
        <f t="shared" si="1"/>
        <v>3.3518804049071527E-3</v>
      </c>
    </row>
    <row r="40" spans="1:11" x14ac:dyDescent="0.25">
      <c r="A40" s="20">
        <v>42284</v>
      </c>
      <c r="B40" s="9" t="s">
        <v>10</v>
      </c>
      <c r="C40" s="9" t="s">
        <v>79</v>
      </c>
      <c r="D40" s="9" t="s">
        <v>12</v>
      </c>
      <c r="E40" s="13">
        <v>7260</v>
      </c>
      <c r="G40">
        <f t="shared" ref="G40:G42" si="16">100/$F$39</f>
        <v>3.3518804049071527E-3</v>
      </c>
      <c r="H40" t="str">
        <f>IF(C40=C39,"No","Si")</f>
        <v>No</v>
      </c>
      <c r="I40" s="8">
        <v>0</v>
      </c>
      <c r="J40" s="8">
        <v>0</v>
      </c>
      <c r="K40">
        <f t="shared" si="1"/>
        <v>3.3518804049071527E-3</v>
      </c>
    </row>
    <row r="41" spans="1:11" x14ac:dyDescent="0.25">
      <c r="A41" s="20">
        <v>42284</v>
      </c>
      <c r="B41" s="9" t="s">
        <v>10</v>
      </c>
      <c r="C41" s="9" t="s">
        <v>79</v>
      </c>
      <c r="D41" s="9" t="s">
        <v>38</v>
      </c>
      <c r="E41" s="13">
        <v>4050</v>
      </c>
      <c r="G41">
        <f t="shared" si="16"/>
        <v>3.3518804049071527E-3</v>
      </c>
      <c r="H41" t="str">
        <f t="shared" ref="H41:H42" si="17">IF(C41=C40,"No","Si")</f>
        <v>No</v>
      </c>
      <c r="I41" s="8">
        <v>0</v>
      </c>
      <c r="J41" s="8">
        <v>0</v>
      </c>
      <c r="K41">
        <f t="shared" si="1"/>
        <v>3.3518804049071527E-3</v>
      </c>
    </row>
    <row r="42" spans="1:11" x14ac:dyDescent="0.25">
      <c r="A42" s="21">
        <v>42284</v>
      </c>
      <c r="B42" s="12" t="s">
        <v>10</v>
      </c>
      <c r="C42" s="27" t="s">
        <v>78</v>
      </c>
      <c r="D42" s="27" t="s">
        <v>41</v>
      </c>
      <c r="E42" s="28">
        <v>9478</v>
      </c>
      <c r="F42" s="29"/>
      <c r="G42" s="29">
        <f t="shared" si="16"/>
        <v>3.3518804049071527E-3</v>
      </c>
      <c r="H42" s="7" t="str">
        <f t="shared" si="17"/>
        <v>Si</v>
      </c>
      <c r="I42" s="7">
        <f>E42</f>
        <v>9478</v>
      </c>
      <c r="J42" s="7">
        <f>50/I42</f>
        <v>5.2753745515931628E-3</v>
      </c>
      <c r="K42" s="7">
        <f t="shared" si="1"/>
        <v>8.6272549565003156E-3</v>
      </c>
    </row>
    <row r="43" spans="1:11" x14ac:dyDescent="0.25">
      <c r="A43" s="20">
        <v>42284</v>
      </c>
      <c r="B43" s="9" t="s">
        <v>13</v>
      </c>
      <c r="C43" s="9" t="s">
        <v>81</v>
      </c>
      <c r="D43" s="9" t="s">
        <v>49</v>
      </c>
      <c r="E43" s="13">
        <v>3825</v>
      </c>
      <c r="F43">
        <f>SUM(E43:E45)</f>
        <v>29145</v>
      </c>
      <c r="G43">
        <f>100/$F$43</f>
        <v>3.4311202607651397E-3</v>
      </c>
      <c r="H43" t="s">
        <v>77</v>
      </c>
      <c r="I43" s="8">
        <v>0</v>
      </c>
      <c r="J43" s="8">
        <v>0</v>
      </c>
      <c r="K43">
        <f t="shared" si="1"/>
        <v>3.4311202607651397E-3</v>
      </c>
    </row>
    <row r="44" spans="1:11" x14ac:dyDescent="0.25">
      <c r="A44" s="20">
        <v>42284</v>
      </c>
      <c r="B44" s="9" t="s">
        <v>13</v>
      </c>
      <c r="C44" s="9" t="s">
        <v>83</v>
      </c>
      <c r="D44" s="9" t="s">
        <v>24</v>
      </c>
      <c r="E44" s="13">
        <v>15974</v>
      </c>
      <c r="G44">
        <f t="shared" ref="G44:G45" si="18">100/$F$43</f>
        <v>3.4311202607651397E-3</v>
      </c>
      <c r="H44" t="str">
        <f>IF(C44=C43,"No","Si")</f>
        <v>Si</v>
      </c>
      <c r="I44">
        <f>SUM(E44:E45)</f>
        <v>25320</v>
      </c>
      <c r="J44">
        <f>50/I44</f>
        <v>1.9747235387045812E-3</v>
      </c>
      <c r="K44">
        <f t="shared" si="1"/>
        <v>5.4058437994697209E-3</v>
      </c>
    </row>
    <row r="45" spans="1:11" ht="15.75" thickBot="1" x14ac:dyDescent="0.3">
      <c r="A45" s="22">
        <v>42284</v>
      </c>
      <c r="B45" s="11" t="s">
        <v>13</v>
      </c>
      <c r="C45" s="11" t="s">
        <v>83</v>
      </c>
      <c r="D45" s="11" t="s">
        <v>31</v>
      </c>
      <c r="E45" s="15">
        <v>9346</v>
      </c>
      <c r="F45" s="10"/>
      <c r="G45" s="10">
        <f t="shared" si="18"/>
        <v>3.4311202607651397E-3</v>
      </c>
      <c r="H45" s="10" t="str">
        <f>IF(C45=C44,"No","Si")</f>
        <v>No</v>
      </c>
      <c r="I45" s="10">
        <v>0</v>
      </c>
      <c r="J45" s="10">
        <v>0</v>
      </c>
      <c r="K45" s="10">
        <f t="shared" si="1"/>
        <v>3.4311202607651397E-3</v>
      </c>
    </row>
    <row r="46" spans="1:11" x14ac:dyDescent="0.25">
      <c r="A46" s="20">
        <v>42285</v>
      </c>
      <c r="B46" s="9" t="s">
        <v>10</v>
      </c>
      <c r="C46" s="9" t="s">
        <v>79</v>
      </c>
      <c r="D46" s="9" t="s">
        <v>19</v>
      </c>
      <c r="E46" s="13">
        <v>6128</v>
      </c>
      <c r="F46">
        <f>SUM(E46:E49)</f>
        <v>29900</v>
      </c>
      <c r="G46">
        <f>100/$F$46</f>
        <v>3.3444816053511705E-3</v>
      </c>
      <c r="H46" t="s">
        <v>77</v>
      </c>
      <c r="I46" s="8">
        <v>0</v>
      </c>
      <c r="J46" s="8">
        <v>0</v>
      </c>
      <c r="K46">
        <f t="shared" si="1"/>
        <v>3.3444816053511705E-3</v>
      </c>
    </row>
    <row r="47" spans="1:11" x14ac:dyDescent="0.25">
      <c r="A47" s="20">
        <v>42285</v>
      </c>
      <c r="B47" s="9" t="s">
        <v>10</v>
      </c>
      <c r="C47" s="9" t="s">
        <v>79</v>
      </c>
      <c r="D47" s="9" t="s">
        <v>17</v>
      </c>
      <c r="E47" s="13">
        <v>4280</v>
      </c>
      <c r="G47">
        <f t="shared" ref="G47:G49" si="19">100/$F$46</f>
        <v>3.3444816053511705E-3</v>
      </c>
      <c r="H47" t="str">
        <f>IF(C47=C46,"No","Si")</f>
        <v>No</v>
      </c>
      <c r="I47" s="8">
        <v>0</v>
      </c>
      <c r="J47" s="8">
        <v>0</v>
      </c>
      <c r="K47">
        <f t="shared" si="1"/>
        <v>3.3444816053511705E-3</v>
      </c>
    </row>
    <row r="48" spans="1:11" x14ac:dyDescent="0.25">
      <c r="A48" s="20">
        <v>42285</v>
      </c>
      <c r="B48" s="9" t="s">
        <v>10</v>
      </c>
      <c r="C48" s="9" t="s">
        <v>79</v>
      </c>
      <c r="D48" s="9" t="s">
        <v>22</v>
      </c>
      <c r="E48" s="13">
        <v>6176</v>
      </c>
      <c r="G48">
        <f t="shared" si="19"/>
        <v>3.3444816053511705E-3</v>
      </c>
      <c r="H48" t="str">
        <f t="shared" ref="H48:H49" si="20">IF(C48=C47,"No","Si")</f>
        <v>No</v>
      </c>
      <c r="I48" s="8">
        <v>0</v>
      </c>
      <c r="J48" s="8">
        <v>0</v>
      </c>
      <c r="K48">
        <f t="shared" si="1"/>
        <v>3.3444816053511705E-3</v>
      </c>
    </row>
    <row r="49" spans="1:11" x14ac:dyDescent="0.25">
      <c r="A49" s="21">
        <v>42285</v>
      </c>
      <c r="B49" s="12" t="s">
        <v>10</v>
      </c>
      <c r="C49" s="27" t="s">
        <v>78</v>
      </c>
      <c r="D49" s="27" t="s">
        <v>48</v>
      </c>
      <c r="E49" s="28">
        <v>13316</v>
      </c>
      <c r="F49" s="29"/>
      <c r="G49" s="29">
        <f t="shared" si="19"/>
        <v>3.3444816053511705E-3</v>
      </c>
      <c r="H49" s="7" t="str">
        <f t="shared" si="20"/>
        <v>Si</v>
      </c>
      <c r="I49" s="7">
        <f>E49</f>
        <v>13316</v>
      </c>
      <c r="J49" s="7">
        <f>50/I49</f>
        <v>3.7548813457494745E-3</v>
      </c>
      <c r="K49" s="7">
        <f t="shared" si="1"/>
        <v>7.099362951100645E-3</v>
      </c>
    </row>
    <row r="50" spans="1:11" x14ac:dyDescent="0.25">
      <c r="A50" s="20">
        <v>42285</v>
      </c>
      <c r="B50" s="9" t="s">
        <v>13</v>
      </c>
      <c r="C50" s="9" t="s">
        <v>81</v>
      </c>
      <c r="D50" s="9" t="s">
        <v>20</v>
      </c>
      <c r="E50" s="13">
        <v>3504</v>
      </c>
      <c r="F50">
        <f>SUM(E50:E52)</f>
        <v>29713</v>
      </c>
      <c r="G50">
        <f>100/$F$50</f>
        <v>3.3655302392891998E-3</v>
      </c>
      <c r="H50" t="s">
        <v>77</v>
      </c>
      <c r="I50" s="8">
        <v>0</v>
      </c>
      <c r="J50" s="8">
        <v>0</v>
      </c>
      <c r="K50">
        <f t="shared" si="1"/>
        <v>3.3655302392891998E-3</v>
      </c>
    </row>
    <row r="51" spans="1:11" x14ac:dyDescent="0.25">
      <c r="A51" s="20">
        <v>42285</v>
      </c>
      <c r="B51" s="9" t="s">
        <v>13</v>
      </c>
      <c r="C51" s="9" t="s">
        <v>82</v>
      </c>
      <c r="D51" s="9" t="s">
        <v>15</v>
      </c>
      <c r="E51" s="13">
        <v>22445</v>
      </c>
      <c r="G51">
        <f t="shared" ref="G51:G52" si="21">100/$F$50</f>
        <v>3.3655302392891998E-3</v>
      </c>
      <c r="H51" t="str">
        <f>IF(C51=C50,"No","Si")</f>
        <v>Si</v>
      </c>
      <c r="I51">
        <f>E51</f>
        <v>22445</v>
      </c>
      <c r="J51">
        <f>50/I51</f>
        <v>2.2276676319893073E-3</v>
      </c>
      <c r="K51">
        <f t="shared" si="1"/>
        <v>5.5931978712785071E-3</v>
      </c>
    </row>
    <row r="52" spans="1:11" ht="15.75" thickBot="1" x14ac:dyDescent="0.3">
      <c r="A52" s="22">
        <v>42285</v>
      </c>
      <c r="B52" s="11" t="s">
        <v>13</v>
      </c>
      <c r="C52" s="11" t="s">
        <v>81</v>
      </c>
      <c r="D52" s="11" t="s">
        <v>49</v>
      </c>
      <c r="E52" s="15">
        <v>3764</v>
      </c>
      <c r="F52" s="10"/>
      <c r="G52" s="10">
        <f t="shared" si="21"/>
        <v>3.3655302392891998E-3</v>
      </c>
      <c r="H52" s="10" t="str">
        <f>IF(C52=C51,"No","Si")</f>
        <v>Si</v>
      </c>
      <c r="I52" s="10">
        <f>E52</f>
        <v>3764</v>
      </c>
      <c r="J52" s="10">
        <f>50/I52</f>
        <v>1.3283740701381509E-2</v>
      </c>
      <c r="K52" s="10">
        <f t="shared" si="1"/>
        <v>1.6649270940670709E-2</v>
      </c>
    </row>
    <row r="53" spans="1:11" x14ac:dyDescent="0.25">
      <c r="A53" s="20">
        <v>42286</v>
      </c>
      <c r="B53" s="9" t="s">
        <v>10</v>
      </c>
      <c r="C53" s="9" t="s">
        <v>78</v>
      </c>
      <c r="D53" s="9" t="s">
        <v>41</v>
      </c>
      <c r="E53" s="13">
        <v>6890</v>
      </c>
      <c r="F53">
        <f>SUM(E53:E58)</f>
        <v>29354</v>
      </c>
      <c r="G53">
        <f>100/$F$53</f>
        <v>3.406690740614567E-3</v>
      </c>
      <c r="H53" t="s">
        <v>77</v>
      </c>
      <c r="I53">
        <v>0</v>
      </c>
      <c r="J53">
        <v>0</v>
      </c>
      <c r="K53">
        <f t="shared" si="1"/>
        <v>3.406690740614567E-3</v>
      </c>
    </row>
    <row r="54" spans="1:11" x14ac:dyDescent="0.25">
      <c r="A54" s="20">
        <v>42286</v>
      </c>
      <c r="B54" s="9" t="s">
        <v>10</v>
      </c>
      <c r="C54" s="9" t="s">
        <v>79</v>
      </c>
      <c r="D54" s="9" t="s">
        <v>12</v>
      </c>
      <c r="E54" s="13">
        <v>4764</v>
      </c>
      <c r="G54">
        <f t="shared" ref="G54:G58" si="22">100/$F$53</f>
        <v>3.406690740614567E-3</v>
      </c>
      <c r="H54" t="str">
        <f>IF(C54=C53,"No","Si")</f>
        <v>Si</v>
      </c>
      <c r="I54">
        <f>SUM(E54:E55)</f>
        <v>7140</v>
      </c>
      <c r="J54">
        <f>50/I54</f>
        <v>7.0028011204481795E-3</v>
      </c>
      <c r="K54">
        <f t="shared" si="1"/>
        <v>1.0409491861062747E-2</v>
      </c>
    </row>
    <row r="55" spans="1:11" x14ac:dyDescent="0.25">
      <c r="A55" s="20">
        <v>42286</v>
      </c>
      <c r="B55" s="9" t="s">
        <v>10</v>
      </c>
      <c r="C55" s="9" t="s">
        <v>79</v>
      </c>
      <c r="D55" s="9" t="s">
        <v>29</v>
      </c>
      <c r="E55" s="13">
        <v>2376</v>
      </c>
      <c r="G55">
        <f t="shared" si="22"/>
        <v>3.406690740614567E-3</v>
      </c>
      <c r="H55" t="str">
        <f t="shared" ref="H55:H58" si="23">IF(C55=C54,"No","Si")</f>
        <v>No</v>
      </c>
      <c r="I55">
        <v>0</v>
      </c>
      <c r="J55">
        <v>0</v>
      </c>
      <c r="K55">
        <f t="shared" si="1"/>
        <v>3.406690740614567E-3</v>
      </c>
    </row>
    <row r="56" spans="1:11" x14ac:dyDescent="0.25">
      <c r="A56" s="20">
        <v>42286</v>
      </c>
      <c r="B56" s="9" t="s">
        <v>10</v>
      </c>
      <c r="C56" s="9" t="s">
        <v>80</v>
      </c>
      <c r="D56" s="9" t="s">
        <v>45</v>
      </c>
      <c r="E56" s="13">
        <v>2292</v>
      </c>
      <c r="G56">
        <f t="shared" si="22"/>
        <v>3.406690740614567E-3</v>
      </c>
      <c r="H56" t="str">
        <f t="shared" si="23"/>
        <v>Si</v>
      </c>
      <c r="I56">
        <f>E56</f>
        <v>2292</v>
      </c>
      <c r="J56">
        <f>50/I56</f>
        <v>2.181500872600349E-2</v>
      </c>
      <c r="K56">
        <f t="shared" si="1"/>
        <v>2.5221699466618057E-2</v>
      </c>
    </row>
    <row r="57" spans="1:11" x14ac:dyDescent="0.25">
      <c r="A57" s="20">
        <v>42286</v>
      </c>
      <c r="B57" s="9" t="s">
        <v>10</v>
      </c>
      <c r="C57" s="9" t="s">
        <v>79</v>
      </c>
      <c r="D57" s="9" t="s">
        <v>53</v>
      </c>
      <c r="E57" s="13">
        <v>9504</v>
      </c>
      <c r="G57">
        <f t="shared" si="22"/>
        <v>3.406690740614567E-3</v>
      </c>
      <c r="H57" t="str">
        <f t="shared" si="23"/>
        <v>Si</v>
      </c>
      <c r="I57">
        <f>SUM(E57:E58)</f>
        <v>13032</v>
      </c>
      <c r="J57">
        <f>50/I57</f>
        <v>3.8367096378146104E-3</v>
      </c>
      <c r="K57">
        <f t="shared" si="1"/>
        <v>7.2434003784291774E-3</v>
      </c>
    </row>
    <row r="58" spans="1:11" x14ac:dyDescent="0.25">
      <c r="A58" s="21">
        <v>42286</v>
      </c>
      <c r="B58" s="12" t="s">
        <v>10</v>
      </c>
      <c r="C58" s="27" t="s">
        <v>79</v>
      </c>
      <c r="D58" s="27" t="s">
        <v>34</v>
      </c>
      <c r="E58" s="28">
        <v>3528</v>
      </c>
      <c r="F58" s="29"/>
      <c r="G58" s="29">
        <f t="shared" si="22"/>
        <v>3.406690740614567E-3</v>
      </c>
      <c r="H58" s="7" t="str">
        <f t="shared" si="23"/>
        <v>No</v>
      </c>
      <c r="I58" s="7">
        <v>0</v>
      </c>
      <c r="J58" s="7">
        <v>0</v>
      </c>
      <c r="K58" s="7">
        <f t="shared" si="1"/>
        <v>3.406690740614567E-3</v>
      </c>
    </row>
    <row r="59" spans="1:11" x14ac:dyDescent="0.25">
      <c r="A59" s="20">
        <v>42286</v>
      </c>
      <c r="B59" s="9" t="s">
        <v>13</v>
      </c>
      <c r="C59" s="9" t="s">
        <v>81</v>
      </c>
      <c r="D59" s="9" t="s">
        <v>20</v>
      </c>
      <c r="E59" s="13">
        <v>7983</v>
      </c>
      <c r="F59">
        <f>SUM(E59:E62)</f>
        <v>29551</v>
      </c>
      <c r="G59">
        <f>100/$F$59</f>
        <v>3.3839802375554128E-3</v>
      </c>
      <c r="H59" t="s">
        <v>77</v>
      </c>
      <c r="I59">
        <v>0</v>
      </c>
      <c r="J59">
        <v>0</v>
      </c>
      <c r="K59">
        <f t="shared" si="1"/>
        <v>3.3839802375554128E-3</v>
      </c>
    </row>
    <row r="60" spans="1:11" x14ac:dyDescent="0.25">
      <c r="A60" s="20">
        <v>42286</v>
      </c>
      <c r="B60" s="9" t="s">
        <v>13</v>
      </c>
      <c r="C60" s="9" t="s">
        <v>83</v>
      </c>
      <c r="D60" s="9" t="s">
        <v>26</v>
      </c>
      <c r="E60" s="13">
        <v>15108</v>
      </c>
      <c r="G60">
        <f t="shared" ref="G60:G62" si="24">100/$F$59</f>
        <v>3.3839802375554128E-3</v>
      </c>
      <c r="H60" t="str">
        <f>IF(C60=C59,"No","Si")</f>
        <v>Si</v>
      </c>
      <c r="I60">
        <f>E60</f>
        <v>15108</v>
      </c>
      <c r="J60">
        <f>50/I60</f>
        <v>3.309504898067249E-3</v>
      </c>
      <c r="K60">
        <f t="shared" si="1"/>
        <v>6.6934851356226614E-3</v>
      </c>
    </row>
    <row r="61" spans="1:11" x14ac:dyDescent="0.25">
      <c r="A61" s="24">
        <v>42286</v>
      </c>
      <c r="B61" s="8" t="s">
        <v>13</v>
      </c>
      <c r="C61" s="9" t="s">
        <v>82</v>
      </c>
      <c r="D61" s="8" t="s">
        <v>15</v>
      </c>
      <c r="E61" s="18">
        <v>4554</v>
      </c>
      <c r="G61">
        <f t="shared" si="24"/>
        <v>3.3839802375554128E-3</v>
      </c>
      <c r="H61" t="str">
        <f t="shared" ref="H61:H62" si="25">IF(C61=C60,"No","Si")</f>
        <v>Si</v>
      </c>
      <c r="I61">
        <f t="shared" ref="I61:I62" si="26">E61</f>
        <v>4554</v>
      </c>
      <c r="J61">
        <f>50/I61</f>
        <v>1.0979358805445762E-2</v>
      </c>
      <c r="K61">
        <f t="shared" si="1"/>
        <v>1.4363339043001175E-2</v>
      </c>
    </row>
    <row r="62" spans="1:11" ht="15.75" thickBot="1" x14ac:dyDescent="0.3">
      <c r="A62" s="22">
        <v>42286</v>
      </c>
      <c r="B62" s="11" t="s">
        <v>13</v>
      </c>
      <c r="C62" s="11" t="s">
        <v>81</v>
      </c>
      <c r="D62" s="11" t="s">
        <v>45</v>
      </c>
      <c r="E62" s="15">
        <v>1906</v>
      </c>
      <c r="F62" s="10"/>
      <c r="G62" s="10">
        <f t="shared" si="24"/>
        <v>3.3839802375554128E-3</v>
      </c>
      <c r="H62" s="10" t="str">
        <f t="shared" si="25"/>
        <v>Si</v>
      </c>
      <c r="I62" s="10">
        <f t="shared" si="26"/>
        <v>1906</v>
      </c>
      <c r="J62" s="10">
        <f>50/I62</f>
        <v>2.6232948583420776E-2</v>
      </c>
      <c r="K62" s="10">
        <f t="shared" si="1"/>
        <v>2.9616928820976191E-2</v>
      </c>
    </row>
    <row r="63" spans="1:11" x14ac:dyDescent="0.25">
      <c r="A63" s="20">
        <v>42287</v>
      </c>
      <c r="B63" s="9" t="s">
        <v>10</v>
      </c>
      <c r="C63" s="9" t="s">
        <v>79</v>
      </c>
      <c r="D63" s="9" t="s">
        <v>38</v>
      </c>
      <c r="E63" s="13">
        <v>10206</v>
      </c>
      <c r="F63">
        <f>SUM(E63:E66)</f>
        <v>29294</v>
      </c>
      <c r="G63">
        <f>100/$F$63</f>
        <v>3.413668327985253E-3</v>
      </c>
      <c r="H63" t="s">
        <v>77</v>
      </c>
      <c r="I63">
        <v>0</v>
      </c>
      <c r="J63">
        <v>0</v>
      </c>
      <c r="K63">
        <f t="shared" si="1"/>
        <v>3.413668327985253E-3</v>
      </c>
    </row>
    <row r="64" spans="1:11" x14ac:dyDescent="0.25">
      <c r="A64" s="20">
        <v>42287</v>
      </c>
      <c r="B64" s="9" t="s">
        <v>10</v>
      </c>
      <c r="C64" s="9" t="s">
        <v>79</v>
      </c>
      <c r="D64" s="9" t="s">
        <v>40</v>
      </c>
      <c r="E64" s="13">
        <v>9650</v>
      </c>
      <c r="G64">
        <f t="shared" ref="G64:G66" si="27">100/$F$63</f>
        <v>3.413668327985253E-3</v>
      </c>
      <c r="H64" t="str">
        <f>IF(C64=C63,"No","Si")</f>
        <v>No</v>
      </c>
      <c r="I64">
        <v>0</v>
      </c>
      <c r="J64">
        <v>0</v>
      </c>
      <c r="K64">
        <f t="shared" si="1"/>
        <v>3.413668327985253E-3</v>
      </c>
    </row>
    <row r="65" spans="1:11" x14ac:dyDescent="0.25">
      <c r="A65" s="20">
        <v>42287</v>
      </c>
      <c r="B65" s="9" t="s">
        <v>10</v>
      </c>
      <c r="C65" s="9" t="s">
        <v>78</v>
      </c>
      <c r="D65" s="9" t="s">
        <v>41</v>
      </c>
      <c r="E65" s="13">
        <v>7124</v>
      </c>
      <c r="G65">
        <f t="shared" si="27"/>
        <v>3.413668327985253E-3</v>
      </c>
      <c r="H65" t="str">
        <f t="shared" ref="H65:H66" si="28">IF(C65=C64,"No","Si")</f>
        <v>Si</v>
      </c>
      <c r="I65">
        <f>E65</f>
        <v>7124</v>
      </c>
      <c r="J65">
        <f>50/I65</f>
        <v>7.0185289163391352E-3</v>
      </c>
      <c r="K65">
        <f t="shared" si="1"/>
        <v>1.0432197244324388E-2</v>
      </c>
    </row>
    <row r="66" spans="1:11" x14ac:dyDescent="0.25">
      <c r="A66" s="21">
        <v>42287</v>
      </c>
      <c r="B66" s="12" t="s">
        <v>10</v>
      </c>
      <c r="C66" s="27" t="s">
        <v>80</v>
      </c>
      <c r="D66" s="27" t="s">
        <v>49</v>
      </c>
      <c r="E66" s="28">
        <v>2314</v>
      </c>
      <c r="F66" s="29"/>
      <c r="G66" s="29">
        <f t="shared" si="27"/>
        <v>3.413668327985253E-3</v>
      </c>
      <c r="H66" s="7" t="str">
        <f t="shared" si="28"/>
        <v>Si</v>
      </c>
      <c r="I66" s="7">
        <f>E66</f>
        <v>2314</v>
      </c>
      <c r="J66" s="7">
        <f>50/I66</f>
        <v>2.1607605877268798E-2</v>
      </c>
      <c r="K66" s="7">
        <f t="shared" si="1"/>
        <v>2.5021274205254049E-2</v>
      </c>
    </row>
    <row r="67" spans="1:11" x14ac:dyDescent="0.25">
      <c r="A67" s="20">
        <v>42287</v>
      </c>
      <c r="B67" s="9" t="s">
        <v>13</v>
      </c>
      <c r="C67" s="9" t="s">
        <v>83</v>
      </c>
      <c r="D67" s="9" t="s">
        <v>17</v>
      </c>
      <c r="E67" s="13">
        <v>5310</v>
      </c>
      <c r="F67">
        <f>SUM(E67:E71)</f>
        <v>29466</v>
      </c>
      <c r="G67">
        <f>100/$F$67</f>
        <v>3.3937419398628928E-3</v>
      </c>
      <c r="H67" t="s">
        <v>77</v>
      </c>
      <c r="I67">
        <v>0</v>
      </c>
      <c r="J67">
        <v>0</v>
      </c>
      <c r="K67">
        <f t="shared" ref="K67:K90" si="29">G67+J67</f>
        <v>3.3937419398628928E-3</v>
      </c>
    </row>
    <row r="68" spans="1:11" x14ac:dyDescent="0.25">
      <c r="A68" s="20">
        <v>42287</v>
      </c>
      <c r="B68" s="9" t="s">
        <v>13</v>
      </c>
      <c r="C68" s="9" t="s">
        <v>83</v>
      </c>
      <c r="D68" s="9" t="s">
        <v>36</v>
      </c>
      <c r="E68" s="13">
        <v>8940</v>
      </c>
      <c r="G68">
        <f t="shared" ref="G68:G71" si="30">100/$F$67</f>
        <v>3.3937419398628928E-3</v>
      </c>
      <c r="H68" t="str">
        <f>IF(C68=C67,"No","Si")</f>
        <v>No</v>
      </c>
      <c r="I68">
        <v>0</v>
      </c>
      <c r="J68">
        <v>0</v>
      </c>
      <c r="K68">
        <f t="shared" si="29"/>
        <v>3.3937419398628928E-3</v>
      </c>
    </row>
    <row r="69" spans="1:11" x14ac:dyDescent="0.25">
      <c r="A69" s="20">
        <v>42287</v>
      </c>
      <c r="B69" s="9" t="s">
        <v>13</v>
      </c>
      <c r="C69" s="9" t="s">
        <v>81</v>
      </c>
      <c r="D69" s="9" t="s">
        <v>50</v>
      </c>
      <c r="E69" s="13">
        <v>7958</v>
      </c>
      <c r="G69">
        <f t="shared" si="30"/>
        <v>3.3937419398628928E-3</v>
      </c>
      <c r="H69" t="str">
        <f t="shared" ref="H69:H71" si="31">IF(C69=C68,"No","Si")</f>
        <v>Si</v>
      </c>
      <c r="I69">
        <f>E69</f>
        <v>7958</v>
      </c>
      <c r="J69">
        <f>50/I69</f>
        <v>6.2829856747926615E-3</v>
      </c>
      <c r="K69">
        <f t="shared" si="29"/>
        <v>9.6767276146555552E-3</v>
      </c>
    </row>
    <row r="70" spans="1:11" x14ac:dyDescent="0.25">
      <c r="A70" s="20">
        <v>42287</v>
      </c>
      <c r="B70" s="9" t="s">
        <v>13</v>
      </c>
      <c r="C70" s="9" t="s">
        <v>83</v>
      </c>
      <c r="D70" s="9" t="s">
        <v>22</v>
      </c>
      <c r="E70" s="13">
        <v>5922</v>
      </c>
      <c r="G70">
        <f t="shared" si="30"/>
        <v>3.3937419398628928E-3</v>
      </c>
      <c r="H70" t="str">
        <f t="shared" si="31"/>
        <v>Si</v>
      </c>
      <c r="I70">
        <f>SUM(E70:E71)</f>
        <v>7258</v>
      </c>
      <c r="J70">
        <f>50/I70</f>
        <v>6.8889501240011024E-3</v>
      </c>
      <c r="K70">
        <f t="shared" si="29"/>
        <v>1.0282692063863995E-2</v>
      </c>
    </row>
    <row r="71" spans="1:11" ht="15.75" thickBot="1" x14ac:dyDescent="0.3">
      <c r="A71" s="22">
        <v>42287</v>
      </c>
      <c r="B71" s="11" t="s">
        <v>13</v>
      </c>
      <c r="C71" s="11" t="s">
        <v>83</v>
      </c>
      <c r="D71" s="11" t="s">
        <v>19</v>
      </c>
      <c r="E71" s="15">
        <v>1336</v>
      </c>
      <c r="F71" s="10"/>
      <c r="G71" s="10">
        <f t="shared" si="30"/>
        <v>3.3937419398628928E-3</v>
      </c>
      <c r="H71" s="10" t="str">
        <f t="shared" si="31"/>
        <v>No</v>
      </c>
      <c r="I71" s="10">
        <v>0</v>
      </c>
      <c r="J71" s="10">
        <v>0</v>
      </c>
      <c r="K71" s="10">
        <f t="shared" si="29"/>
        <v>3.3937419398628928E-3</v>
      </c>
    </row>
    <row r="72" spans="1:11" x14ac:dyDescent="0.25">
      <c r="A72" s="20">
        <v>42290</v>
      </c>
      <c r="B72" s="9" t="s">
        <v>10</v>
      </c>
      <c r="C72" s="9" t="s">
        <v>78</v>
      </c>
      <c r="D72" s="9" t="s">
        <v>32</v>
      </c>
      <c r="E72" s="13">
        <v>8384</v>
      </c>
      <c r="F72">
        <f>SUM(E72:E75)</f>
        <v>29600</v>
      </c>
      <c r="G72">
        <f>100/$F$72</f>
        <v>3.3783783783783786E-3</v>
      </c>
      <c r="H72" t="s">
        <v>77</v>
      </c>
      <c r="I72">
        <v>0</v>
      </c>
      <c r="J72">
        <v>0</v>
      </c>
      <c r="K72">
        <f t="shared" si="29"/>
        <v>3.3783783783783786E-3</v>
      </c>
    </row>
    <row r="73" spans="1:11" x14ac:dyDescent="0.25">
      <c r="A73" s="20">
        <v>42290</v>
      </c>
      <c r="B73" s="9" t="s">
        <v>10</v>
      </c>
      <c r="C73" s="9" t="s">
        <v>79</v>
      </c>
      <c r="D73" s="9" t="s">
        <v>40</v>
      </c>
      <c r="E73" s="13">
        <v>4256</v>
      </c>
      <c r="G73">
        <f t="shared" ref="G73:G75" si="32">100/$F$72</f>
        <v>3.3783783783783786E-3</v>
      </c>
      <c r="H73" t="str">
        <f>IF(C73=C72,"No","Si")</f>
        <v>Si</v>
      </c>
      <c r="I73">
        <f>SUM(E73:E75)</f>
        <v>21216</v>
      </c>
      <c r="J73">
        <f>50/I73</f>
        <v>2.3567119155354448E-3</v>
      </c>
      <c r="K73">
        <f t="shared" si="29"/>
        <v>5.7350902939138238E-3</v>
      </c>
    </row>
    <row r="74" spans="1:11" x14ac:dyDescent="0.25">
      <c r="A74" s="20">
        <v>42290</v>
      </c>
      <c r="B74" s="9" t="s">
        <v>10</v>
      </c>
      <c r="C74" s="9" t="s">
        <v>79</v>
      </c>
      <c r="D74" s="9" t="s">
        <v>22</v>
      </c>
      <c r="E74" s="13">
        <v>5068</v>
      </c>
      <c r="G74">
        <f t="shared" si="32"/>
        <v>3.3783783783783786E-3</v>
      </c>
      <c r="H74" t="str">
        <f t="shared" ref="H74:H75" si="33">IF(C74=C73,"No","Si")</f>
        <v>No</v>
      </c>
      <c r="I74">
        <v>0</v>
      </c>
      <c r="J74">
        <v>0</v>
      </c>
      <c r="K74">
        <f t="shared" si="29"/>
        <v>3.3783783783783786E-3</v>
      </c>
    </row>
    <row r="75" spans="1:11" x14ac:dyDescent="0.25">
      <c r="A75" s="21">
        <v>42290</v>
      </c>
      <c r="B75" s="12" t="s">
        <v>10</v>
      </c>
      <c r="C75" s="12" t="s">
        <v>79</v>
      </c>
      <c r="D75" s="12" t="s">
        <v>34</v>
      </c>
      <c r="E75" s="14">
        <v>11892</v>
      </c>
      <c r="F75" s="7"/>
      <c r="G75" s="7">
        <f t="shared" si="32"/>
        <v>3.3783783783783786E-3</v>
      </c>
      <c r="H75" s="29" t="str">
        <f t="shared" si="33"/>
        <v>No</v>
      </c>
      <c r="I75" s="7">
        <v>0</v>
      </c>
      <c r="J75" s="7">
        <v>0</v>
      </c>
      <c r="K75" s="29">
        <f t="shared" si="29"/>
        <v>3.3783783783783786E-3</v>
      </c>
    </row>
    <row r="76" spans="1:11" x14ac:dyDescent="0.25">
      <c r="A76" s="20">
        <v>42290</v>
      </c>
      <c r="B76" s="9" t="s">
        <v>13</v>
      </c>
      <c r="C76" s="9" t="s">
        <v>82</v>
      </c>
      <c r="D76" s="9" t="s">
        <v>48</v>
      </c>
      <c r="E76" s="13">
        <v>3500</v>
      </c>
      <c r="F76">
        <f>SUM(E76:E81)</f>
        <v>29713</v>
      </c>
      <c r="G76">
        <f>100/$F$76</f>
        <v>3.3655302392891998E-3</v>
      </c>
      <c r="H76" t="s">
        <v>77</v>
      </c>
      <c r="I76">
        <v>0</v>
      </c>
      <c r="J76">
        <v>0</v>
      </c>
      <c r="K76">
        <f t="shared" si="29"/>
        <v>3.3655302392891998E-3</v>
      </c>
    </row>
    <row r="77" spans="1:11" x14ac:dyDescent="0.25">
      <c r="A77" s="20">
        <v>42290</v>
      </c>
      <c r="B77" s="9" t="s">
        <v>13</v>
      </c>
      <c r="C77" s="9" t="s">
        <v>83</v>
      </c>
      <c r="D77" s="9" t="s">
        <v>26</v>
      </c>
      <c r="E77" s="13">
        <v>5700</v>
      </c>
      <c r="G77">
        <f t="shared" ref="G77:G81" si="34">100/$F$76</f>
        <v>3.3655302392891998E-3</v>
      </c>
      <c r="H77" t="str">
        <f>IF(C77=C76,"No","Si")</f>
        <v>Si</v>
      </c>
      <c r="I77">
        <f>SUM(E77:E81)</f>
        <v>26213</v>
      </c>
      <c r="J77">
        <f>50/I77</f>
        <v>1.907450501659482E-3</v>
      </c>
      <c r="K77">
        <f t="shared" si="29"/>
        <v>5.2729807409486818E-3</v>
      </c>
    </row>
    <row r="78" spans="1:11" x14ac:dyDescent="0.25">
      <c r="A78" s="20">
        <v>42290</v>
      </c>
      <c r="B78" s="9" t="s">
        <v>13</v>
      </c>
      <c r="C78" s="9" t="s">
        <v>83</v>
      </c>
      <c r="D78" s="9" t="s">
        <v>19</v>
      </c>
      <c r="E78" s="13">
        <v>9556</v>
      </c>
      <c r="G78">
        <f t="shared" si="34"/>
        <v>3.3655302392891998E-3</v>
      </c>
      <c r="H78" t="str">
        <f t="shared" ref="H78:H81" si="35">IF(C78=C77,"No","Si")</f>
        <v>No</v>
      </c>
      <c r="I78">
        <v>0</v>
      </c>
      <c r="J78">
        <v>0</v>
      </c>
      <c r="K78">
        <f t="shared" si="29"/>
        <v>3.3655302392891998E-3</v>
      </c>
    </row>
    <row r="79" spans="1:11" x14ac:dyDescent="0.25">
      <c r="A79" s="20">
        <v>42290</v>
      </c>
      <c r="B79" s="9" t="s">
        <v>13</v>
      </c>
      <c r="C79" s="9" t="s">
        <v>83</v>
      </c>
      <c r="D79" s="9" t="s">
        <v>12</v>
      </c>
      <c r="E79" s="13">
        <v>3534</v>
      </c>
      <c r="G79">
        <f t="shared" si="34"/>
        <v>3.3655302392891998E-3</v>
      </c>
      <c r="H79" t="str">
        <f t="shared" si="35"/>
        <v>No</v>
      </c>
      <c r="I79">
        <v>0</v>
      </c>
      <c r="J79">
        <v>0</v>
      </c>
      <c r="K79">
        <f t="shared" si="29"/>
        <v>3.3655302392891998E-3</v>
      </c>
    </row>
    <row r="80" spans="1:11" x14ac:dyDescent="0.25">
      <c r="A80" s="20">
        <v>42290</v>
      </c>
      <c r="B80" s="9" t="s">
        <v>13</v>
      </c>
      <c r="C80" s="9" t="s">
        <v>83</v>
      </c>
      <c r="D80" s="9" t="s">
        <v>24</v>
      </c>
      <c r="E80" s="13">
        <v>5665</v>
      </c>
      <c r="G80">
        <f t="shared" si="34"/>
        <v>3.3655302392891998E-3</v>
      </c>
      <c r="H80" t="str">
        <f t="shared" si="35"/>
        <v>No</v>
      </c>
      <c r="I80">
        <v>0</v>
      </c>
      <c r="J80">
        <v>0</v>
      </c>
      <c r="K80">
        <f t="shared" si="29"/>
        <v>3.3655302392891998E-3</v>
      </c>
    </row>
    <row r="81" spans="1:11" ht="15.75" thickBot="1" x14ac:dyDescent="0.3">
      <c r="A81" s="22">
        <v>42290</v>
      </c>
      <c r="B81" s="11" t="s">
        <v>13</v>
      </c>
      <c r="C81" s="11" t="s">
        <v>83</v>
      </c>
      <c r="D81" s="11" t="s">
        <v>31</v>
      </c>
      <c r="E81" s="15">
        <v>1758</v>
      </c>
      <c r="F81" s="10"/>
      <c r="G81" s="10">
        <f t="shared" si="34"/>
        <v>3.3655302392891998E-3</v>
      </c>
      <c r="H81" s="10" t="str">
        <f t="shared" si="35"/>
        <v>No</v>
      </c>
      <c r="I81" s="10">
        <v>0</v>
      </c>
      <c r="J81" s="10">
        <v>0</v>
      </c>
      <c r="K81" s="10">
        <f t="shared" si="29"/>
        <v>3.3655302392891998E-3</v>
      </c>
    </row>
    <row r="82" spans="1:11" x14ac:dyDescent="0.25">
      <c r="A82" s="20">
        <v>42291</v>
      </c>
      <c r="B82" s="9" t="s">
        <v>10</v>
      </c>
      <c r="C82" s="9" t="s">
        <v>78</v>
      </c>
      <c r="D82" s="9" t="s">
        <v>32</v>
      </c>
      <c r="E82" s="13">
        <v>15870</v>
      </c>
      <c r="F82">
        <f>SUM(E82:E83)</f>
        <v>29404</v>
      </c>
      <c r="G82">
        <f>100/$F$82</f>
        <v>3.4008978370289756E-3</v>
      </c>
      <c r="H82" t="s">
        <v>77</v>
      </c>
      <c r="I82">
        <v>0</v>
      </c>
      <c r="J82">
        <v>0</v>
      </c>
      <c r="K82">
        <f t="shared" si="29"/>
        <v>3.4008978370289756E-3</v>
      </c>
    </row>
    <row r="83" spans="1:11" x14ac:dyDescent="0.25">
      <c r="A83" s="21">
        <v>42291</v>
      </c>
      <c r="B83" s="12" t="s">
        <v>10</v>
      </c>
      <c r="C83" s="12" t="s">
        <v>79</v>
      </c>
      <c r="D83" s="12" t="s">
        <v>17</v>
      </c>
      <c r="E83" s="14">
        <v>13534</v>
      </c>
      <c r="F83" s="7"/>
      <c r="G83" s="7">
        <f>100/$F$82</f>
        <v>3.4008978370289756E-3</v>
      </c>
      <c r="H83" s="7" t="str">
        <f>IF(C83=C82,"No","Si")</f>
        <v>Si</v>
      </c>
      <c r="I83" s="7">
        <f>E83</f>
        <v>13534</v>
      </c>
      <c r="J83" s="7">
        <f>50/I83</f>
        <v>3.6943992906753364E-3</v>
      </c>
      <c r="K83" s="7">
        <f t="shared" si="29"/>
        <v>7.0952971277043119E-3</v>
      </c>
    </row>
    <row r="84" spans="1:11" x14ac:dyDescent="0.25">
      <c r="A84" s="20">
        <v>42291</v>
      </c>
      <c r="B84" s="9" t="s">
        <v>13</v>
      </c>
      <c r="C84" s="9" t="s">
        <v>81</v>
      </c>
      <c r="D84" s="9" t="s">
        <v>42</v>
      </c>
      <c r="E84" s="13">
        <v>3265</v>
      </c>
      <c r="F84">
        <f>SUM(E84:E86)</f>
        <v>29461</v>
      </c>
      <c r="G84">
        <f>100/$F$84</f>
        <v>3.3943179118156208E-3</v>
      </c>
      <c r="H84" t="s">
        <v>77</v>
      </c>
      <c r="I84" s="8">
        <v>0</v>
      </c>
      <c r="J84" s="8">
        <v>0</v>
      </c>
      <c r="K84">
        <f t="shared" si="29"/>
        <v>3.3943179118156208E-3</v>
      </c>
    </row>
    <row r="85" spans="1:11" x14ac:dyDescent="0.25">
      <c r="A85" s="20">
        <v>42291</v>
      </c>
      <c r="B85" s="9" t="s">
        <v>13</v>
      </c>
      <c r="C85" s="9" t="s">
        <v>83</v>
      </c>
      <c r="D85" s="9" t="s">
        <v>29</v>
      </c>
      <c r="E85" s="13">
        <v>19492</v>
      </c>
      <c r="G85">
        <f t="shared" ref="G85:G86" si="36">100/$F$84</f>
        <v>3.3943179118156208E-3</v>
      </c>
      <c r="H85" t="str">
        <f>IF(C85=C84,"No","Si")</f>
        <v>Si</v>
      </c>
      <c r="I85">
        <f>SUM(E85:E86)</f>
        <v>26196</v>
      </c>
      <c r="J85">
        <f>50/I85</f>
        <v>1.9086883493663156E-3</v>
      </c>
      <c r="K85">
        <f t="shared" si="29"/>
        <v>5.3030062611819362E-3</v>
      </c>
    </row>
    <row r="86" spans="1:11" ht="15.75" thickBot="1" x14ac:dyDescent="0.3">
      <c r="A86" s="22">
        <v>42291</v>
      </c>
      <c r="B86" s="11" t="s">
        <v>13</v>
      </c>
      <c r="C86" s="11" t="s">
        <v>83</v>
      </c>
      <c r="D86" s="11" t="s">
        <v>22</v>
      </c>
      <c r="E86" s="15">
        <v>6704</v>
      </c>
      <c r="F86" s="10"/>
      <c r="G86" s="10">
        <f t="shared" si="36"/>
        <v>3.3943179118156208E-3</v>
      </c>
      <c r="H86" s="10" t="str">
        <f>IF(C86=C85,"No","Si")</f>
        <v>No</v>
      </c>
      <c r="I86" s="10">
        <v>0</v>
      </c>
      <c r="J86" s="10">
        <v>0</v>
      </c>
      <c r="K86" s="10">
        <f t="shared" si="29"/>
        <v>3.3943179118156208E-3</v>
      </c>
    </row>
    <row r="87" spans="1:11" x14ac:dyDescent="0.25">
      <c r="A87" s="20">
        <v>42292</v>
      </c>
      <c r="B87" s="9" t="s">
        <v>10</v>
      </c>
      <c r="C87" s="9" t="s">
        <v>80</v>
      </c>
      <c r="D87" s="9" t="s">
        <v>20</v>
      </c>
      <c r="E87" s="13">
        <v>15648</v>
      </c>
      <c r="F87">
        <f>SUM(E87:E88)</f>
        <v>29706</v>
      </c>
      <c r="G87">
        <f>100/$F$87</f>
        <v>3.3663233016898945E-3</v>
      </c>
      <c r="H87" t="s">
        <v>77</v>
      </c>
      <c r="I87">
        <v>0</v>
      </c>
      <c r="J87">
        <v>0</v>
      </c>
      <c r="K87">
        <f t="shared" si="29"/>
        <v>3.3663233016898945E-3</v>
      </c>
    </row>
    <row r="88" spans="1:11" x14ac:dyDescent="0.25">
      <c r="A88" s="21">
        <v>42292</v>
      </c>
      <c r="B88" s="12" t="s">
        <v>10</v>
      </c>
      <c r="C88" s="12" t="s">
        <v>78</v>
      </c>
      <c r="D88" s="12" t="s">
        <v>32</v>
      </c>
      <c r="E88" s="14">
        <v>14058</v>
      </c>
      <c r="F88" s="7"/>
      <c r="G88" s="7">
        <f>100/$F$87</f>
        <v>3.3663233016898945E-3</v>
      </c>
      <c r="H88" s="7" t="str">
        <f>IF(C88=C87,"No","Si")</f>
        <v>Si</v>
      </c>
      <c r="I88" s="7">
        <f>E88</f>
        <v>14058</v>
      </c>
      <c r="J88" s="7">
        <f>50/I88</f>
        <v>3.5566936975387682E-3</v>
      </c>
      <c r="K88" s="7">
        <f t="shared" si="29"/>
        <v>6.9230169992286622E-3</v>
      </c>
    </row>
    <row r="89" spans="1:11" x14ac:dyDescent="0.25">
      <c r="A89" s="20">
        <v>42292</v>
      </c>
      <c r="B89" s="9" t="s">
        <v>13</v>
      </c>
      <c r="C89" s="9" t="s">
        <v>82</v>
      </c>
      <c r="D89" s="9" t="s">
        <v>15</v>
      </c>
      <c r="E89" s="13">
        <v>19586</v>
      </c>
      <c r="F89">
        <f>SUM(E89:E90)</f>
        <v>29498</v>
      </c>
      <c r="G89">
        <f>100/$F$89</f>
        <v>3.3900603430741067E-3</v>
      </c>
      <c r="H89" t="s">
        <v>77</v>
      </c>
      <c r="I89">
        <v>0</v>
      </c>
      <c r="J89">
        <v>0</v>
      </c>
      <c r="K89">
        <f t="shared" si="29"/>
        <v>3.3900603430741067E-3</v>
      </c>
    </row>
    <row r="90" spans="1:11" ht="15.75" thickBot="1" x14ac:dyDescent="0.3">
      <c r="A90" s="22">
        <v>42292</v>
      </c>
      <c r="B90" s="11" t="s">
        <v>13</v>
      </c>
      <c r="C90" s="11" t="s">
        <v>83</v>
      </c>
      <c r="D90" s="11" t="s">
        <v>34</v>
      </c>
      <c r="E90" s="15">
        <v>9912</v>
      </c>
      <c r="F90" s="10"/>
      <c r="G90" s="10">
        <f>100/$F$89</f>
        <v>3.3900603430741067E-3</v>
      </c>
      <c r="H90" s="10" t="str">
        <f>IF(C90=C89,"No","Si")</f>
        <v>Si</v>
      </c>
      <c r="I90" s="10">
        <f>E90</f>
        <v>9912</v>
      </c>
      <c r="J90" s="10">
        <f>50/I90</f>
        <v>5.0443906376109763E-3</v>
      </c>
      <c r="K90" s="10">
        <f t="shared" si="29"/>
        <v>8.4344509806850831E-3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Compras</vt:lpstr>
      <vt:lpstr>PRODUCCION</vt:lpstr>
      <vt:lpstr>MERMAS</vt:lpstr>
      <vt:lpstr>PURGAS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</dc:creator>
  <cp:lastModifiedBy>Beatriz</cp:lastModifiedBy>
  <dcterms:created xsi:type="dcterms:W3CDTF">2015-01-19T11:28:39Z</dcterms:created>
  <dcterms:modified xsi:type="dcterms:W3CDTF">2015-01-27T09:19:51Z</dcterms:modified>
</cp:coreProperties>
</file>