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930" windowHeight="11715"/>
  </bookViews>
  <sheets>
    <sheet name="DATOS DEL PROBLEMA" sheetId="1" r:id="rId1"/>
    <sheet name="COSTES INDIRECTO SECCIONES" sheetId="2" r:id="rId2"/>
    <sheet name="COSTE DE LAS COMPRAS" sheetId="3" r:id="rId3"/>
    <sheet name="COSTE DE LA PRODUCCIÓN" sheetId="5" r:id="rId4"/>
    <sheet name="COSTE DE VENTAS" sheetId="4" r:id="rId5"/>
    <sheet name="RESULTADOS" sheetId="6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6" l="1"/>
  <c r="F12" i="6" s="1"/>
  <c r="C4" i="6"/>
  <c r="C12" i="6" s="1"/>
  <c r="E4" i="6"/>
  <c r="B4" i="6"/>
  <c r="B12" i="6" s="1"/>
  <c r="E7" i="4"/>
  <c r="E5" i="6" s="1"/>
  <c r="E6" i="6" s="1"/>
  <c r="B7" i="4"/>
  <c r="B5" i="6" s="1"/>
  <c r="B6" i="6" s="1"/>
  <c r="E21" i="4"/>
  <c r="E13" i="6" s="1"/>
  <c r="E14" i="6" s="1"/>
  <c r="B21" i="4"/>
  <c r="B13" i="6" s="1"/>
  <c r="B14" i="6" s="1"/>
  <c r="E19" i="4"/>
  <c r="B19" i="4"/>
  <c r="B5" i="4"/>
  <c r="E5" i="4"/>
  <c r="B12" i="4"/>
  <c r="B26" i="4" s="1"/>
  <c r="E4" i="4"/>
  <c r="E18" i="4" s="1"/>
  <c r="B4" i="4"/>
  <c r="B18" i="4" s="1"/>
  <c r="E23" i="5"/>
  <c r="B23" i="5"/>
  <c r="E8" i="5"/>
  <c r="B8" i="5"/>
  <c r="B13" i="5"/>
  <c r="B28" i="5" s="1"/>
  <c r="E4" i="5"/>
  <c r="E19" i="5" s="1"/>
  <c r="B4" i="5"/>
  <c r="B19" i="5" s="1"/>
  <c r="D26" i="1"/>
  <c r="E25" i="1" s="1"/>
  <c r="G5" i="5" s="1"/>
  <c r="G20" i="5" s="1"/>
  <c r="D25" i="1"/>
  <c r="D24" i="1"/>
  <c r="E24" i="1" s="1"/>
  <c r="D5" i="5" s="1"/>
  <c r="D20" i="5" s="1"/>
  <c r="D30" i="1"/>
  <c r="E21" i="5" s="1"/>
  <c r="D29" i="1"/>
  <c r="D31" i="1" s="1"/>
  <c r="E21" i="3"/>
  <c r="B21" i="3"/>
  <c r="E7" i="3"/>
  <c r="B7" i="3"/>
  <c r="F4" i="3"/>
  <c r="F18" i="3" s="1"/>
  <c r="E4" i="3"/>
  <c r="E5" i="3" s="1"/>
  <c r="C4" i="3"/>
  <c r="C18" i="3" s="1"/>
  <c r="B4" i="3"/>
  <c r="B18" i="3" s="1"/>
  <c r="G27" i="2"/>
  <c r="G25" i="2"/>
  <c r="G17" i="2"/>
  <c r="G15" i="2"/>
  <c r="G8" i="2"/>
  <c r="G7" i="2"/>
  <c r="B6" i="5" l="1"/>
  <c r="B21" i="5"/>
  <c r="E6" i="5"/>
  <c r="B5" i="3"/>
  <c r="G4" i="6"/>
  <c r="D12" i="6"/>
  <c r="D4" i="6"/>
  <c r="E12" i="6"/>
  <c r="G12" i="6" s="1"/>
  <c r="B19" i="3"/>
  <c r="D18" i="3"/>
  <c r="D4" i="3"/>
  <c r="B12" i="3"/>
  <c r="E18" i="3"/>
  <c r="B26" i="3" s="1"/>
  <c r="G4" i="3"/>
  <c r="D15" i="1"/>
  <c r="D16" i="1"/>
  <c r="L8" i="1"/>
  <c r="L7" i="1"/>
  <c r="C4" i="2"/>
  <c r="D4" i="2"/>
  <c r="E4" i="2"/>
  <c r="B16" i="2" s="1"/>
  <c r="F4" i="2"/>
  <c r="C5" i="2"/>
  <c r="C24" i="2" s="1"/>
  <c r="D5" i="2"/>
  <c r="D24" i="2" s="1"/>
  <c r="E5" i="2"/>
  <c r="E24" i="2" s="1"/>
  <c r="C26" i="2" s="1"/>
  <c r="F5" i="2"/>
  <c r="F24" i="2" s="1"/>
  <c r="C28" i="2" s="1"/>
  <c r="B5" i="2"/>
  <c r="B24" i="2" s="1"/>
  <c r="B4" i="2"/>
  <c r="G24" i="2" l="1"/>
  <c r="E28" i="2"/>
  <c r="F6" i="2"/>
  <c r="F14" i="2" s="1"/>
  <c r="F18" i="2" s="1"/>
  <c r="B28" i="2"/>
  <c r="F28" i="2"/>
  <c r="G4" i="2"/>
  <c r="B26" i="2"/>
  <c r="B29" i="2" s="1"/>
  <c r="B24" i="3" s="1"/>
  <c r="B27" i="3" s="1"/>
  <c r="C19" i="3" s="1"/>
  <c r="D19" i="3" s="1"/>
  <c r="D20" i="3" s="1"/>
  <c r="C22" i="3" s="1"/>
  <c r="C19" i="5" s="1"/>
  <c r="D19" i="5" s="1"/>
  <c r="D26" i="2"/>
  <c r="D16" i="2"/>
  <c r="G5" i="2"/>
  <c r="D28" i="2"/>
  <c r="F26" i="2"/>
  <c r="C16" i="2"/>
  <c r="E26" i="2"/>
  <c r="F16" i="2"/>
  <c r="C29" i="2"/>
  <c r="G18" i="3"/>
  <c r="E19" i="3"/>
  <c r="E6" i="2"/>
  <c r="E14" i="2" s="1"/>
  <c r="C6" i="2"/>
  <c r="C14" i="2" s="1"/>
  <c r="B6" i="2"/>
  <c r="B14" i="2" s="1"/>
  <c r="D6" i="2"/>
  <c r="D14" i="2" s="1"/>
  <c r="L4" i="1"/>
  <c r="B16" i="6" s="1"/>
  <c r="L5" i="1"/>
  <c r="D11" i="1"/>
  <c r="D10" i="1"/>
  <c r="D4" i="1"/>
  <c r="D5" i="1"/>
  <c r="D6" i="1"/>
  <c r="D3" i="1"/>
  <c r="B18" i="2" l="1"/>
  <c r="B19" i="2" s="1"/>
  <c r="E18" i="2"/>
  <c r="D18" i="2"/>
  <c r="D19" i="2" s="1"/>
  <c r="B10" i="4" s="1"/>
  <c r="B13" i="4" s="1"/>
  <c r="E29" i="2"/>
  <c r="F29" i="2"/>
  <c r="G26" i="2"/>
  <c r="G28" i="2"/>
  <c r="C18" i="2"/>
  <c r="F19" i="2"/>
  <c r="G14" i="2"/>
  <c r="D29" i="2"/>
  <c r="B24" i="4" s="1"/>
  <c r="B27" i="4" s="1"/>
  <c r="F19" i="3"/>
  <c r="G19" i="3" s="1"/>
  <c r="G20" i="3" s="1"/>
  <c r="F22" i="3" s="1"/>
  <c r="F19" i="5" s="1"/>
  <c r="G19" i="5" s="1"/>
  <c r="E16" i="2"/>
  <c r="G16" i="2" s="1"/>
  <c r="G6" i="2"/>
  <c r="B26" i="5"/>
  <c r="B29" i="5" s="1"/>
  <c r="L6" i="1"/>
  <c r="C5" i="4" l="1"/>
  <c r="D5" i="4" s="1"/>
  <c r="F5" i="4"/>
  <c r="G5" i="4" s="1"/>
  <c r="G18" i="2"/>
  <c r="C19" i="2"/>
  <c r="B11" i="5" s="1"/>
  <c r="B14" i="5" s="1"/>
  <c r="F6" i="5" s="1"/>
  <c r="G6" i="5" s="1"/>
  <c r="G29" i="2"/>
  <c r="E19" i="2"/>
  <c r="B10" i="3"/>
  <c r="B13" i="3" s="1"/>
  <c r="C21" i="5"/>
  <c r="D21" i="5" s="1"/>
  <c r="D22" i="5" s="1"/>
  <c r="C24" i="5" s="1"/>
  <c r="C18" i="4" s="1"/>
  <c r="D18" i="4" s="1"/>
  <c r="F21" i="5"/>
  <c r="G21" i="5" s="1"/>
  <c r="G22" i="5" s="1"/>
  <c r="F24" i="5" s="1"/>
  <c r="F18" i="4" s="1"/>
  <c r="G18" i="4" s="1"/>
  <c r="C19" i="4"/>
  <c r="D19" i="4" s="1"/>
  <c r="F19" i="4"/>
  <c r="G19" i="4" s="1"/>
  <c r="G19" i="2" l="1"/>
  <c r="C6" i="5"/>
  <c r="D6" i="5" s="1"/>
  <c r="G20" i="4"/>
  <c r="F22" i="4" s="1"/>
  <c r="F13" i="6" s="1"/>
  <c r="F14" i="6" s="1"/>
  <c r="G14" i="6" s="1"/>
  <c r="D20" i="4"/>
  <c r="C22" i="4" s="1"/>
  <c r="C13" i="6" s="1"/>
  <c r="D13" i="6" s="1"/>
  <c r="C5" i="3"/>
  <c r="D5" i="3" s="1"/>
  <c r="D6" i="3" s="1"/>
  <c r="C8" i="3" s="1"/>
  <c r="C4" i="5" s="1"/>
  <c r="D4" i="5" s="1"/>
  <c r="F5" i="3"/>
  <c r="G5" i="3" s="1"/>
  <c r="G6" i="3" s="1"/>
  <c r="F8" i="3" s="1"/>
  <c r="F4" i="5" s="1"/>
  <c r="G4" i="5" s="1"/>
  <c r="G7" i="5" s="1"/>
  <c r="F9" i="5" s="1"/>
  <c r="F4" i="4" s="1"/>
  <c r="G4" i="4" s="1"/>
  <c r="G6" i="4" s="1"/>
  <c r="F8" i="4" s="1"/>
  <c r="F5" i="6" s="1"/>
  <c r="F6" i="6" s="1"/>
  <c r="G6" i="6" s="1"/>
  <c r="G13" i="6" l="1"/>
  <c r="D7" i="5"/>
  <c r="C9" i="5" s="1"/>
  <c r="C4" i="4" s="1"/>
  <c r="D4" i="4" s="1"/>
  <c r="D6" i="4" s="1"/>
  <c r="C8" i="4" s="1"/>
  <c r="C5" i="6" s="1"/>
  <c r="C6" i="6" s="1"/>
  <c r="D6" i="6" s="1"/>
  <c r="B7" i="6" s="1"/>
  <c r="C14" i="6"/>
  <c r="D14" i="6" s="1"/>
  <c r="B15" i="6" s="1"/>
  <c r="B17" i="6" s="1"/>
  <c r="G5" i="6"/>
  <c r="D5" i="6" l="1"/>
</calcChain>
</file>

<file path=xl/sharedStrings.xml><?xml version="1.0" encoding="utf-8"?>
<sst xmlns="http://schemas.openxmlformats.org/spreadsheetml/2006/main" count="269" uniqueCount="93">
  <si>
    <t>CANTIDAD</t>
  </si>
  <si>
    <t>COSTE</t>
  </si>
  <si>
    <t>IMPORTE</t>
  </si>
  <si>
    <t>EXISTENCIAS INICIALES</t>
  </si>
  <si>
    <t>TUBOS DE ACERO</t>
  </si>
  <si>
    <t>TUBOS DE ALUMINIO</t>
  </si>
  <si>
    <t>CUADROS NORMALES</t>
  </si>
  <si>
    <t>CUADROS ULTRALIGEROS</t>
  </si>
  <si>
    <t>COMPRAS</t>
  </si>
  <si>
    <t>P. ADQUISIÓN</t>
  </si>
  <si>
    <t>FABRICACIÓN</t>
  </si>
  <si>
    <t>VENTAS</t>
  </si>
  <si>
    <t>ADMINISTRACIÓN</t>
  </si>
  <si>
    <t>I + D</t>
  </si>
  <si>
    <t>PRINCIPALES</t>
  </si>
  <si>
    <t>AUXILIARES</t>
  </si>
  <si>
    <t>TOTAL</t>
  </si>
  <si>
    <t>SECCIONES</t>
  </si>
  <si>
    <t>CONCEPTO</t>
  </si>
  <si>
    <t>COSTES FIJOS</t>
  </si>
  <si>
    <t>I+D</t>
  </si>
  <si>
    <t>PRODUCCIÓN Y VENTAS DEL PERÍODO</t>
  </si>
  <si>
    <t>COSTES VARIABLES</t>
  </si>
  <si>
    <t>PVP</t>
  </si>
  <si>
    <t>CONSUMO DE TUBOS</t>
  </si>
  <si>
    <t>mt/Ud.</t>
  </si>
  <si>
    <t>min/Ud.</t>
  </si>
  <si>
    <t>€</t>
  </si>
  <si>
    <t>MANO DE OBRA DIRECTA SECCIÓN FABRICACIÓN</t>
  </si>
  <si>
    <t>UNIDAD DE OBRA</t>
  </si>
  <si>
    <t>mt. Compr.</t>
  </si>
  <si>
    <t>H-máq</t>
  </si>
  <si>
    <t>Ud. Vend.</t>
  </si>
  <si>
    <t>%</t>
  </si>
  <si>
    <t>MODELO NORMAL</t>
  </si>
  <si>
    <t>MODELO ULTRALIGERO</t>
  </si>
  <si>
    <t>H-máq.</t>
  </si>
  <si>
    <t>COSTES INDIRECTOS FABRICACIÓN</t>
  </si>
  <si>
    <t>REPARTO SECUNDARIO (MODELO DE COSTES COMPLETOS)</t>
  </si>
  <si>
    <t>REPARTO PRIMARIO</t>
  </si>
  <si>
    <t>REPARTO SECUNDARIO</t>
  </si>
  <si>
    <t>REPARTO SECUNDARIO (MODELO DE COSTES VARIABLES)</t>
  </si>
  <si>
    <t>P.A./COSTE</t>
  </si>
  <si>
    <t>C. COMPRA TUBOS ACERO</t>
  </si>
  <si>
    <t>C. COMPRA TUBOS ALUMINIO</t>
  </si>
  <si>
    <t>C.D. COMPRAS DE LAS MATERIAS PRIMAS</t>
  </si>
  <si>
    <t>C.I. SECCIÓN DE COMPRAS</t>
  </si>
  <si>
    <t>COSTE COMPLETO</t>
  </si>
  <si>
    <t>NÚMERO DE UNIDADES COMPRADAS</t>
  </si>
  <si>
    <t>COSTE UNITARIO</t>
  </si>
  <si>
    <t>DETERMINACIÓN DEL COSTE DE LAS COMPRAS (COSTE COMPLETO)</t>
  </si>
  <si>
    <t>COSTE COMPLETO SECCIÓN DE COMPRAS</t>
  </si>
  <si>
    <t>Mt. Comprados</t>
  </si>
  <si>
    <t>Nº UNIDADES DE OBRA</t>
  </si>
  <si>
    <t>COSTE UNITARIO DE LA UNIDAD DE OBRA</t>
  </si>
  <si>
    <t>DETERMINACIÓN DEL COSTE DE LAS COMPRAS (COSTE VARIABLE)</t>
  </si>
  <si>
    <t>DETERMINACIÓN DEL COSTE DE LA PRODUCCIÓN DE CUADROS (COSTE COMPLETO)</t>
  </si>
  <si>
    <t>DETERMINACIÓN DEL COSTE DE LA PRODUCCIÓN DE CUADROS (COSTE VARIABLE)</t>
  </si>
  <si>
    <t>C.D. CONSUMO DE TUBOS</t>
  </si>
  <si>
    <t>C.I. SECCIÓN DE FABRICACIÓN</t>
  </si>
  <si>
    <t>HORAS-MÁQUINA</t>
  </si>
  <si>
    <t>HORAS MÁQUINA</t>
  </si>
  <si>
    <t>COSTE COMPLETO SECCIÓN DE FABRICACIÓN</t>
  </si>
  <si>
    <t>COSTE VARIABLE SECCIÓN DE COMPRAS</t>
  </si>
  <si>
    <t>COSTE VARIABLE SECCIÓN DE FABRICACIÓN</t>
  </si>
  <si>
    <t>C.D. MANO DE OBRA DIRECTA</t>
  </si>
  <si>
    <t>TOTAL MIN</t>
  </si>
  <si>
    <t>TOTAL COSTE</t>
  </si>
  <si>
    <t>C.D. CONSUMO DE CUADROS</t>
  </si>
  <si>
    <t>C.I. SECCIÓN DE VENTAS</t>
  </si>
  <si>
    <t>COSTE VARIABLE</t>
  </si>
  <si>
    <t>NÚMERO DE UNIDADES FABRICADAS</t>
  </si>
  <si>
    <t>NÚMERO DE UNIDADES VENDIDAS</t>
  </si>
  <si>
    <t>COSTE COMPLETO SECCIÓN DE VENTAS</t>
  </si>
  <si>
    <t>COSTE VARIABLE SECCIÓN DE VENTAS</t>
  </si>
  <si>
    <t>C. VENTA CUADROS NORMALES</t>
  </si>
  <si>
    <t>C. VENTA CUADROS ULTRALIGEROS</t>
  </si>
  <si>
    <t>C. PROD. CUADROS NORMALES</t>
  </si>
  <si>
    <t>C. PROD. CUADROS ULTRALIGEROS</t>
  </si>
  <si>
    <t>RESULTADOS CUADROS NORMALES</t>
  </si>
  <si>
    <t>RESULTADOS CUADROS ULTRALIGEROS</t>
  </si>
  <si>
    <t>INGRESOS POR VENTAS</t>
  </si>
  <si>
    <t>COSTE COMPLETO DE LAS VENTAS</t>
  </si>
  <si>
    <t>RESULTADO POR PRODUCTOS</t>
  </si>
  <si>
    <t>RESULTADO DEL PERÍODO</t>
  </si>
  <si>
    <t>COSTE VARIABLE DE LAS VENTAS</t>
  </si>
  <si>
    <t>MARGEN DE CONTRIBUCIÓN</t>
  </si>
  <si>
    <t>NÚMERO DE CONTRIBUCIÓN TOTAL</t>
  </si>
  <si>
    <t>MARGEN NETO</t>
  </si>
  <si>
    <t>DETERMINACIÓN DEL RESULTADO (COSTE COMPLETO)</t>
  </si>
  <si>
    <t>DETERMINACIÓN DEL RESULTADO (COSTE VARIABLE)</t>
  </si>
  <si>
    <t>TOTAL HORAS</t>
  </si>
  <si>
    <t>SECCIONES (DATOS DEL MES DE SEPTIEMBRE EN EUROS)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</si>
</sst>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3" fontId="0" fillId="0" borderId="1" xfId="0" applyNumberForma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9" fontId="0" fillId="0" borderId="1" xfId="1" applyFont="1" applyBorder="1"/>
    <xf numFmtId="0" fontId="1" fillId="0" borderId="0" xfId="0" applyFont="1" applyBorder="1" applyAlignment="1">
      <alignment horizontal="center"/>
    </xf>
    <xf numFmtId="3" fontId="0" fillId="0" borderId="0" xfId="0" applyNumberFormat="1" applyBorder="1"/>
    <xf numFmtId="0" fontId="1" fillId="0" borderId="0" xfId="0" applyFont="1" applyBorder="1" applyAlignment="1"/>
    <xf numFmtId="0" fontId="0" fillId="0" borderId="1" xfId="0" applyFill="1" applyBorder="1"/>
    <xf numFmtId="0" fontId="0" fillId="0" borderId="1" xfId="0" applyBorder="1" applyAlignment="1">
      <alignment horizontal="center"/>
    </xf>
    <xf numFmtId="3" fontId="0" fillId="0" borderId="0" xfId="0" applyNumberFormat="1"/>
    <xf numFmtId="2" fontId="0" fillId="0" borderId="1" xfId="0" applyNumberFormat="1" applyBorder="1"/>
    <xf numFmtId="164" fontId="0" fillId="0" borderId="1" xfId="0" applyNumberFormat="1" applyBorder="1"/>
    <xf numFmtId="1" fontId="0" fillId="0" borderId="1" xfId="0" applyNumberFormat="1" applyBorder="1"/>
    <xf numFmtId="4" fontId="0" fillId="0" borderId="1" xfId="0" applyNumberFormat="1" applyBorder="1"/>
    <xf numFmtId="0" fontId="1" fillId="3" borderId="1" xfId="0" applyFont="1" applyFill="1" applyBorder="1"/>
    <xf numFmtId="3" fontId="1" fillId="3" borderId="1" xfId="0" applyNumberFormat="1" applyFont="1" applyFill="1" applyBorder="1" applyAlignment="1">
      <alignment horizontal="right"/>
    </xf>
    <xf numFmtId="3" fontId="1" fillId="3" borderId="1" xfId="0" applyNumberFormat="1" applyFont="1" applyFill="1" applyBorder="1"/>
    <xf numFmtId="0" fontId="1" fillId="2" borderId="1" xfId="0" applyFont="1" applyFill="1" applyBorder="1"/>
    <xf numFmtId="3" fontId="1" fillId="2" borderId="1" xfId="0" applyNumberFormat="1" applyFont="1" applyFill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4" xfId="0" applyFill="1" applyBorder="1" applyAlignment="1">
      <alignment horizontal="left"/>
    </xf>
    <xf numFmtId="0" fontId="0" fillId="0" borderId="5" xfId="0" applyFill="1" applyBorder="1" applyAlignment="1">
      <alignment horizontal="left"/>
    </xf>
    <xf numFmtId="0" fontId="0" fillId="0" borderId="6" xfId="0" applyFill="1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left"/>
    </xf>
    <xf numFmtId="3" fontId="0" fillId="0" borderId="4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P31"/>
  <sheetViews>
    <sheetView showGridLines="0" tabSelected="1" workbookViewId="0">
      <selection activeCell="H19" sqref="H19"/>
    </sheetView>
  </sheetViews>
  <sheetFormatPr baseColWidth="10" defaultRowHeight="15" x14ac:dyDescent="0.25"/>
  <cols>
    <col min="1" max="1" width="23.140625" customWidth="1"/>
    <col min="3" max="3" width="13.5703125" bestFit="1" customWidth="1"/>
    <col min="4" max="4" width="13.140625" bestFit="1" customWidth="1"/>
    <col min="5" max="5" width="12.5703125" bestFit="1" customWidth="1"/>
    <col min="6" max="6" width="17.7109375" bestFit="1" customWidth="1"/>
    <col min="8" max="8" width="13.140625" bestFit="1" customWidth="1"/>
    <col min="10" max="10" width="17.140625" bestFit="1" customWidth="1"/>
  </cols>
  <sheetData>
    <row r="1" spans="1:16" s="1" customFormat="1" x14ac:dyDescent="0.25">
      <c r="A1" s="26" t="s">
        <v>3</v>
      </c>
      <c r="B1" s="26"/>
      <c r="C1" s="26"/>
      <c r="D1" s="26"/>
      <c r="F1" s="25" t="s">
        <v>92</v>
      </c>
      <c r="G1" s="25"/>
      <c r="H1" s="25"/>
      <c r="I1" s="25"/>
      <c r="J1" s="25"/>
      <c r="K1" s="25"/>
      <c r="L1" s="25"/>
      <c r="M1" s="6"/>
      <c r="N1" s="6"/>
      <c r="O1" s="6"/>
    </row>
    <row r="2" spans="1:16" s="1" customFormat="1" x14ac:dyDescent="0.25">
      <c r="A2" s="2"/>
      <c r="B2" s="2" t="s">
        <v>0</v>
      </c>
      <c r="C2" s="2" t="s">
        <v>1</v>
      </c>
      <c r="D2" s="2" t="s">
        <v>2</v>
      </c>
      <c r="F2" s="2"/>
      <c r="G2" s="25" t="s">
        <v>14</v>
      </c>
      <c r="H2" s="25"/>
      <c r="I2" s="25"/>
      <c r="J2" s="25" t="s">
        <v>15</v>
      </c>
      <c r="K2" s="25"/>
      <c r="L2" s="25" t="s">
        <v>16</v>
      </c>
      <c r="M2" s="6"/>
      <c r="N2" s="6"/>
      <c r="O2" s="6"/>
    </row>
    <row r="3" spans="1:16" x14ac:dyDescent="0.25">
      <c r="A3" s="3" t="s">
        <v>4</v>
      </c>
      <c r="B3" s="4">
        <v>0</v>
      </c>
      <c r="C3" s="4">
        <v>0</v>
      </c>
      <c r="D3" s="4">
        <f>+B3*C3</f>
        <v>0</v>
      </c>
      <c r="F3" s="7" t="s">
        <v>18</v>
      </c>
      <c r="G3" s="8" t="s">
        <v>8</v>
      </c>
      <c r="H3" s="8" t="s">
        <v>10</v>
      </c>
      <c r="I3" s="8" t="s">
        <v>11</v>
      </c>
      <c r="J3" s="8" t="s">
        <v>12</v>
      </c>
      <c r="K3" s="8" t="s">
        <v>13</v>
      </c>
      <c r="L3" s="25"/>
      <c r="M3" s="6"/>
      <c r="N3" s="6"/>
      <c r="O3" s="6"/>
      <c r="P3" s="1"/>
    </row>
    <row r="4" spans="1:16" x14ac:dyDescent="0.25">
      <c r="A4" s="3" t="s">
        <v>5</v>
      </c>
      <c r="B4" s="4">
        <v>0</v>
      </c>
      <c r="C4" s="4">
        <v>0</v>
      </c>
      <c r="D4" s="4">
        <f t="shared" ref="D4:D6" si="0">+B4*C4</f>
        <v>0</v>
      </c>
      <c r="F4" s="3" t="s">
        <v>19</v>
      </c>
      <c r="G4" s="4">
        <v>3500</v>
      </c>
      <c r="H4" s="4">
        <v>4000</v>
      </c>
      <c r="I4" s="4">
        <v>2500</v>
      </c>
      <c r="J4" s="4">
        <v>10000</v>
      </c>
      <c r="K4" s="4">
        <v>5000</v>
      </c>
      <c r="L4" s="4">
        <f>SUM(G4:K4)</f>
        <v>25000</v>
      </c>
    </row>
    <row r="5" spans="1:16" x14ac:dyDescent="0.25">
      <c r="A5" s="3" t="s">
        <v>6</v>
      </c>
      <c r="B5" s="4">
        <v>0</v>
      </c>
      <c r="C5" s="4">
        <v>0</v>
      </c>
      <c r="D5" s="4">
        <f t="shared" si="0"/>
        <v>0</v>
      </c>
      <c r="F5" s="3" t="s">
        <v>22</v>
      </c>
      <c r="G5" s="4">
        <v>11250</v>
      </c>
      <c r="H5" s="4">
        <v>17500</v>
      </c>
      <c r="I5" s="4">
        <v>6000</v>
      </c>
      <c r="J5" s="4">
        <v>0</v>
      </c>
      <c r="K5" s="4">
        <v>0</v>
      </c>
      <c r="L5" s="4">
        <f t="shared" ref="L5:L8" si="1">SUM(G5:K5)</f>
        <v>34750</v>
      </c>
    </row>
    <row r="6" spans="1:16" x14ac:dyDescent="0.25">
      <c r="A6" s="3" t="s">
        <v>7</v>
      </c>
      <c r="B6" s="4">
        <v>0</v>
      </c>
      <c r="C6" s="4">
        <v>0</v>
      </c>
      <c r="D6" s="4">
        <f t="shared" si="0"/>
        <v>0</v>
      </c>
      <c r="F6" s="3" t="s">
        <v>16</v>
      </c>
      <c r="G6" s="4">
        <v>14750</v>
      </c>
      <c r="H6" s="4">
        <v>21500</v>
      </c>
      <c r="I6" s="4">
        <v>8500</v>
      </c>
      <c r="J6" s="4">
        <v>10000</v>
      </c>
      <c r="K6" s="4">
        <v>5000</v>
      </c>
      <c r="L6" s="4">
        <f t="shared" si="1"/>
        <v>59750</v>
      </c>
    </row>
    <row r="7" spans="1:16" x14ac:dyDescent="0.25">
      <c r="F7" s="3" t="s">
        <v>12</v>
      </c>
      <c r="G7" s="9">
        <v>0.4</v>
      </c>
      <c r="H7" s="9">
        <v>0.4</v>
      </c>
      <c r="I7" s="9">
        <v>0.2</v>
      </c>
      <c r="J7" s="9">
        <v>0</v>
      </c>
      <c r="K7" s="9">
        <v>0</v>
      </c>
      <c r="L7" s="9">
        <f t="shared" si="1"/>
        <v>1</v>
      </c>
    </row>
    <row r="8" spans="1:16" x14ac:dyDescent="0.25">
      <c r="A8" s="26" t="s">
        <v>8</v>
      </c>
      <c r="B8" s="26"/>
      <c r="C8" s="26"/>
      <c r="D8" s="26"/>
      <c r="F8" s="3" t="s">
        <v>20</v>
      </c>
      <c r="G8" s="9">
        <v>0</v>
      </c>
      <c r="H8" s="9">
        <v>0.85</v>
      </c>
      <c r="I8" s="9">
        <v>0.15</v>
      </c>
      <c r="J8" s="9">
        <v>0</v>
      </c>
      <c r="K8" s="9">
        <v>0</v>
      </c>
      <c r="L8" s="9">
        <f t="shared" si="1"/>
        <v>1</v>
      </c>
    </row>
    <row r="9" spans="1:16" x14ac:dyDescent="0.25">
      <c r="A9" s="2"/>
      <c r="B9" s="2" t="s">
        <v>0</v>
      </c>
      <c r="C9" s="2" t="s">
        <v>9</v>
      </c>
      <c r="D9" s="2" t="s">
        <v>2</v>
      </c>
      <c r="F9" s="13" t="s">
        <v>29</v>
      </c>
      <c r="G9" s="14" t="s">
        <v>30</v>
      </c>
      <c r="H9" s="14" t="s">
        <v>31</v>
      </c>
      <c r="I9" s="14" t="s">
        <v>32</v>
      </c>
      <c r="J9" s="14" t="s">
        <v>33</v>
      </c>
      <c r="K9" s="14" t="s">
        <v>33</v>
      </c>
      <c r="L9" s="3"/>
    </row>
    <row r="10" spans="1:16" x14ac:dyDescent="0.25">
      <c r="A10" s="3" t="s">
        <v>4</v>
      </c>
      <c r="B10" s="4">
        <v>5000</v>
      </c>
      <c r="C10" s="4">
        <v>15</v>
      </c>
      <c r="D10" s="4">
        <f>+B10*C10</f>
        <v>75000</v>
      </c>
    </row>
    <row r="11" spans="1:16" x14ac:dyDescent="0.25">
      <c r="A11" s="3" t="s">
        <v>5</v>
      </c>
      <c r="B11" s="4">
        <v>2500</v>
      </c>
      <c r="C11" s="4">
        <v>25</v>
      </c>
      <c r="D11" s="4">
        <f t="shared" ref="D11" si="2">+B11*C11</f>
        <v>62500</v>
      </c>
    </row>
    <row r="13" spans="1:16" x14ac:dyDescent="0.25">
      <c r="A13" s="26" t="s">
        <v>21</v>
      </c>
      <c r="B13" s="26"/>
      <c r="C13" s="26"/>
      <c r="D13" s="26"/>
    </row>
    <row r="14" spans="1:16" x14ac:dyDescent="0.25">
      <c r="A14" s="2"/>
      <c r="B14" s="2" t="s">
        <v>0</v>
      </c>
      <c r="C14" s="2" t="s">
        <v>23</v>
      </c>
      <c r="D14" s="2" t="s">
        <v>2</v>
      </c>
    </row>
    <row r="15" spans="1:16" x14ac:dyDescent="0.25">
      <c r="A15" s="3" t="s">
        <v>6</v>
      </c>
      <c r="B15" s="4">
        <v>1000</v>
      </c>
      <c r="C15" s="19">
        <v>220.4</v>
      </c>
      <c r="D15" s="4">
        <f>+B15*C15</f>
        <v>220400</v>
      </c>
    </row>
    <row r="16" spans="1:16" x14ac:dyDescent="0.25">
      <c r="A16" s="3" t="s">
        <v>7</v>
      </c>
      <c r="B16" s="4">
        <v>500</v>
      </c>
      <c r="C16" s="19">
        <v>400.2</v>
      </c>
      <c r="D16" s="4">
        <f>+B16*C16</f>
        <v>200100</v>
      </c>
    </row>
    <row r="18" spans="1:5" x14ac:dyDescent="0.25">
      <c r="A18" s="26" t="s">
        <v>24</v>
      </c>
      <c r="B18" s="26"/>
      <c r="C18" s="26"/>
      <c r="D18" s="12"/>
    </row>
    <row r="19" spans="1:5" x14ac:dyDescent="0.25">
      <c r="A19" s="3" t="s">
        <v>6</v>
      </c>
      <c r="B19" s="4">
        <v>5</v>
      </c>
      <c r="C19" s="4" t="s">
        <v>25</v>
      </c>
      <c r="D19" s="10"/>
    </row>
    <row r="20" spans="1:5" x14ac:dyDescent="0.25">
      <c r="A20" s="3" t="s">
        <v>7</v>
      </c>
      <c r="B20" s="4">
        <v>5</v>
      </c>
      <c r="C20" s="3" t="s">
        <v>25</v>
      </c>
      <c r="D20" s="11"/>
    </row>
    <row r="21" spans="1:5" x14ac:dyDescent="0.25">
      <c r="D21" s="11"/>
    </row>
    <row r="22" spans="1:5" x14ac:dyDescent="0.25">
      <c r="A22" s="26" t="s">
        <v>28</v>
      </c>
      <c r="B22" s="26"/>
      <c r="C22" s="26"/>
      <c r="D22" s="26"/>
      <c r="E22" s="26"/>
    </row>
    <row r="23" spans="1:5" x14ac:dyDescent="0.25">
      <c r="A23" s="3" t="s">
        <v>2</v>
      </c>
      <c r="B23" s="4">
        <v>6000</v>
      </c>
      <c r="C23" s="3" t="s">
        <v>27</v>
      </c>
      <c r="D23" s="14" t="s">
        <v>66</v>
      </c>
      <c r="E23" s="14" t="s">
        <v>67</v>
      </c>
    </row>
    <row r="24" spans="1:5" x14ac:dyDescent="0.25">
      <c r="A24" s="3" t="s">
        <v>6</v>
      </c>
      <c r="B24" s="3">
        <v>5</v>
      </c>
      <c r="C24" s="3" t="s">
        <v>26</v>
      </c>
      <c r="D24" s="4">
        <f>+B15*B24</f>
        <v>5000</v>
      </c>
      <c r="E24" s="4">
        <f>+D24*$B$23/$D$26</f>
        <v>2400</v>
      </c>
    </row>
    <row r="25" spans="1:5" x14ac:dyDescent="0.25">
      <c r="A25" s="3" t="s">
        <v>7</v>
      </c>
      <c r="B25" s="3">
        <v>15</v>
      </c>
      <c r="C25" s="3" t="s">
        <v>26</v>
      </c>
      <c r="D25" s="4">
        <f>+B16*B25</f>
        <v>7500</v>
      </c>
      <c r="E25" s="4">
        <f>+D25*$B$23/$D$26</f>
        <v>3600</v>
      </c>
    </row>
    <row r="26" spans="1:5" x14ac:dyDescent="0.25">
      <c r="A26" s="27" t="s">
        <v>16</v>
      </c>
      <c r="B26" s="28"/>
      <c r="C26" s="29"/>
      <c r="D26" s="4">
        <f>+D24+D25</f>
        <v>12500</v>
      </c>
      <c r="E26" s="4"/>
    </row>
    <row r="28" spans="1:5" x14ac:dyDescent="0.25">
      <c r="A28" s="26" t="s">
        <v>37</v>
      </c>
      <c r="B28" s="26"/>
      <c r="C28" s="26"/>
      <c r="D28" s="5" t="s">
        <v>91</v>
      </c>
    </row>
    <row r="29" spans="1:5" x14ac:dyDescent="0.25">
      <c r="A29" s="3" t="s">
        <v>34</v>
      </c>
      <c r="B29" s="3">
        <v>1</v>
      </c>
      <c r="C29" s="3" t="s">
        <v>36</v>
      </c>
      <c r="D29" s="4">
        <f>+B15*B29</f>
        <v>1000</v>
      </c>
    </row>
    <row r="30" spans="1:5" x14ac:dyDescent="0.25">
      <c r="A30" s="3" t="s">
        <v>35</v>
      </c>
      <c r="B30" s="3">
        <v>1.5</v>
      </c>
      <c r="C30" s="3" t="s">
        <v>36</v>
      </c>
      <c r="D30" s="4">
        <f>+B16*B30</f>
        <v>750</v>
      </c>
    </row>
    <row r="31" spans="1:5" x14ac:dyDescent="0.25">
      <c r="A31" s="27" t="s">
        <v>16</v>
      </c>
      <c r="B31" s="28"/>
      <c r="C31" s="29"/>
      <c r="D31" s="4">
        <f>SUM(D29:D30)</f>
        <v>1750</v>
      </c>
    </row>
  </sheetData>
  <mergeCells count="12">
    <mergeCell ref="A18:C18"/>
    <mergeCell ref="A28:C28"/>
    <mergeCell ref="A31:C31"/>
    <mergeCell ref="A22:E22"/>
    <mergeCell ref="A26:C26"/>
    <mergeCell ref="L2:L3"/>
    <mergeCell ref="F1:L1"/>
    <mergeCell ref="A1:D1"/>
    <mergeCell ref="A8:D8"/>
    <mergeCell ref="A13:D13"/>
    <mergeCell ref="G2:I2"/>
    <mergeCell ref="J2:K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G29"/>
  <sheetViews>
    <sheetView showGridLines="0" workbookViewId="0">
      <selection activeCell="A11" sqref="A11:G29"/>
    </sheetView>
  </sheetViews>
  <sheetFormatPr baseColWidth="10" defaultRowHeight="15" x14ac:dyDescent="0.25"/>
  <cols>
    <col min="1" max="1" width="21.42578125" bestFit="1" customWidth="1"/>
    <col min="3" max="3" width="13.140625" bestFit="1" customWidth="1"/>
    <col min="5" max="5" width="17.140625" bestFit="1" customWidth="1"/>
  </cols>
  <sheetData>
    <row r="1" spans="1:7" x14ac:dyDescent="0.25">
      <c r="A1" s="25" t="s">
        <v>17</v>
      </c>
      <c r="B1" s="25"/>
      <c r="C1" s="25"/>
      <c r="D1" s="25"/>
      <c r="E1" s="25"/>
      <c r="F1" s="25"/>
      <c r="G1" s="25"/>
    </row>
    <row r="2" spans="1:7" x14ac:dyDescent="0.25">
      <c r="A2" s="5"/>
      <c r="B2" s="25" t="s">
        <v>14</v>
      </c>
      <c r="C2" s="25"/>
      <c r="D2" s="25"/>
      <c r="E2" s="25" t="s">
        <v>15</v>
      </c>
      <c r="F2" s="25"/>
      <c r="G2" s="25" t="s">
        <v>16</v>
      </c>
    </row>
    <row r="3" spans="1:7" x14ac:dyDescent="0.25">
      <c r="A3" s="7" t="s">
        <v>18</v>
      </c>
      <c r="B3" s="8" t="s">
        <v>8</v>
      </c>
      <c r="C3" s="8" t="s">
        <v>10</v>
      </c>
      <c r="D3" s="8" t="s">
        <v>11</v>
      </c>
      <c r="E3" s="8" t="s">
        <v>12</v>
      </c>
      <c r="F3" s="8" t="s">
        <v>13</v>
      </c>
      <c r="G3" s="25"/>
    </row>
    <row r="4" spans="1:7" x14ac:dyDescent="0.25">
      <c r="A4" s="3" t="s">
        <v>19</v>
      </c>
      <c r="B4" s="4">
        <f>+'DATOS DEL PROBLEMA'!G4</f>
        <v>3500</v>
      </c>
      <c r="C4" s="4">
        <f>+'DATOS DEL PROBLEMA'!H4</f>
        <v>4000</v>
      </c>
      <c r="D4" s="4">
        <f>+'DATOS DEL PROBLEMA'!I4</f>
        <v>2500</v>
      </c>
      <c r="E4" s="4">
        <f>+'DATOS DEL PROBLEMA'!J4</f>
        <v>10000</v>
      </c>
      <c r="F4" s="4">
        <f>+'DATOS DEL PROBLEMA'!K4</f>
        <v>5000</v>
      </c>
      <c r="G4" s="4">
        <f>SUM(B4:F4)</f>
        <v>25000</v>
      </c>
    </row>
    <row r="5" spans="1:7" x14ac:dyDescent="0.25">
      <c r="A5" s="3" t="s">
        <v>22</v>
      </c>
      <c r="B5" s="4">
        <f>+'DATOS DEL PROBLEMA'!G5</f>
        <v>11250</v>
      </c>
      <c r="C5" s="4">
        <f>+'DATOS DEL PROBLEMA'!H5</f>
        <v>17500</v>
      </c>
      <c r="D5" s="4">
        <f>+'DATOS DEL PROBLEMA'!I5</f>
        <v>6000</v>
      </c>
      <c r="E5" s="4">
        <f>+'DATOS DEL PROBLEMA'!J5</f>
        <v>0</v>
      </c>
      <c r="F5" s="4">
        <f>+'DATOS DEL PROBLEMA'!K5</f>
        <v>0</v>
      </c>
      <c r="G5" s="4">
        <f t="shared" ref="G5:G8" si="0">SUM(B5:F5)</f>
        <v>34750</v>
      </c>
    </row>
    <row r="6" spans="1:7" x14ac:dyDescent="0.25">
      <c r="A6" s="3" t="s">
        <v>16</v>
      </c>
      <c r="B6" s="4">
        <f>+'DATOS DEL PROBLEMA'!G6</f>
        <v>14750</v>
      </c>
      <c r="C6" s="4">
        <f>+'DATOS DEL PROBLEMA'!H6</f>
        <v>21500</v>
      </c>
      <c r="D6" s="4">
        <f>+'DATOS DEL PROBLEMA'!I6</f>
        <v>8500</v>
      </c>
      <c r="E6" s="4">
        <f>+'DATOS DEL PROBLEMA'!J6</f>
        <v>10000</v>
      </c>
      <c r="F6" s="4">
        <f>+'DATOS DEL PROBLEMA'!K6</f>
        <v>5000</v>
      </c>
      <c r="G6" s="4">
        <f t="shared" si="0"/>
        <v>59750</v>
      </c>
    </row>
    <row r="7" spans="1:7" x14ac:dyDescent="0.25">
      <c r="A7" s="3" t="s">
        <v>12</v>
      </c>
      <c r="B7" s="9">
        <v>0.4</v>
      </c>
      <c r="C7" s="9">
        <v>0.4</v>
      </c>
      <c r="D7" s="9">
        <v>0.2</v>
      </c>
      <c r="E7" s="9">
        <v>0</v>
      </c>
      <c r="F7" s="9">
        <v>0</v>
      </c>
      <c r="G7" s="9">
        <f t="shared" si="0"/>
        <v>1</v>
      </c>
    </row>
    <row r="8" spans="1:7" x14ac:dyDescent="0.25">
      <c r="A8" s="3" t="s">
        <v>20</v>
      </c>
      <c r="B8" s="9">
        <v>0</v>
      </c>
      <c r="C8" s="9">
        <v>0.85</v>
      </c>
      <c r="D8" s="9">
        <v>0.15</v>
      </c>
      <c r="E8" s="9">
        <v>0</v>
      </c>
      <c r="F8" s="9">
        <v>0</v>
      </c>
      <c r="G8" s="9">
        <f t="shared" si="0"/>
        <v>1</v>
      </c>
    </row>
    <row r="9" spans="1:7" x14ac:dyDescent="0.25">
      <c r="A9" s="13" t="s">
        <v>29</v>
      </c>
      <c r="B9" s="14" t="s">
        <v>30</v>
      </c>
      <c r="C9" s="14" t="s">
        <v>31</v>
      </c>
      <c r="D9" s="14" t="s">
        <v>32</v>
      </c>
      <c r="E9" s="14" t="s">
        <v>33</v>
      </c>
      <c r="F9" s="14" t="s">
        <v>33</v>
      </c>
      <c r="G9" s="3"/>
    </row>
    <row r="11" spans="1:7" x14ac:dyDescent="0.25">
      <c r="A11" s="25" t="s">
        <v>38</v>
      </c>
      <c r="B11" s="25"/>
      <c r="C11" s="25"/>
      <c r="D11" s="25"/>
      <c r="E11" s="25"/>
      <c r="F11" s="25"/>
      <c r="G11" s="25"/>
    </row>
    <row r="12" spans="1:7" x14ac:dyDescent="0.25">
      <c r="A12" s="5"/>
      <c r="B12" s="25" t="s">
        <v>14</v>
      </c>
      <c r="C12" s="25"/>
      <c r="D12" s="25"/>
      <c r="E12" s="25" t="s">
        <v>15</v>
      </c>
      <c r="F12" s="25"/>
      <c r="G12" s="25" t="s">
        <v>16</v>
      </c>
    </row>
    <row r="13" spans="1:7" x14ac:dyDescent="0.25">
      <c r="A13" s="7" t="s">
        <v>18</v>
      </c>
      <c r="B13" s="8" t="s">
        <v>8</v>
      </c>
      <c r="C13" s="8" t="s">
        <v>10</v>
      </c>
      <c r="D13" s="8" t="s">
        <v>11</v>
      </c>
      <c r="E13" s="8" t="s">
        <v>12</v>
      </c>
      <c r="F13" s="8" t="s">
        <v>13</v>
      </c>
      <c r="G13" s="25"/>
    </row>
    <row r="14" spans="1:7" x14ac:dyDescent="0.25">
      <c r="A14" s="23" t="s">
        <v>39</v>
      </c>
      <c r="B14" s="24">
        <f>+B6</f>
        <v>14750</v>
      </c>
      <c r="C14" s="24">
        <f t="shared" ref="C14:F14" si="1">+C6</f>
        <v>21500</v>
      </c>
      <c r="D14" s="24">
        <f t="shared" si="1"/>
        <v>8500</v>
      </c>
      <c r="E14" s="24">
        <f t="shared" si="1"/>
        <v>10000</v>
      </c>
      <c r="F14" s="24">
        <f t="shared" si="1"/>
        <v>5000</v>
      </c>
      <c r="G14" s="24">
        <f>SUM(B14:F14)</f>
        <v>59750</v>
      </c>
    </row>
    <row r="15" spans="1:7" x14ac:dyDescent="0.25">
      <c r="A15" s="30" t="s">
        <v>12</v>
      </c>
      <c r="B15" s="9">
        <v>0.4</v>
      </c>
      <c r="C15" s="9">
        <v>0.4</v>
      </c>
      <c r="D15" s="9">
        <v>0.2</v>
      </c>
      <c r="E15" s="9">
        <v>0</v>
      </c>
      <c r="F15" s="9">
        <v>0</v>
      </c>
      <c r="G15" s="9">
        <f t="shared" ref="G15:G17" si="2">SUM(B15:F15)</f>
        <v>1</v>
      </c>
    </row>
    <row r="16" spans="1:7" x14ac:dyDescent="0.25">
      <c r="A16" s="31"/>
      <c r="B16" s="4">
        <f>+$E$4/$G$7*B15</f>
        <v>4000</v>
      </c>
      <c r="C16" s="4">
        <f t="shared" ref="C16:F16" si="3">+$E$4/$G$7*C15</f>
        <v>4000</v>
      </c>
      <c r="D16" s="4">
        <f t="shared" si="3"/>
        <v>2000</v>
      </c>
      <c r="E16" s="4">
        <f>-E14</f>
        <v>-10000</v>
      </c>
      <c r="F16" s="4">
        <f t="shared" si="3"/>
        <v>0</v>
      </c>
      <c r="G16" s="4">
        <f>SUM(B16:F16)</f>
        <v>0</v>
      </c>
    </row>
    <row r="17" spans="1:7" x14ac:dyDescent="0.25">
      <c r="A17" s="30" t="s">
        <v>20</v>
      </c>
      <c r="B17" s="9">
        <v>0</v>
      </c>
      <c r="C17" s="9">
        <v>0.85</v>
      </c>
      <c r="D17" s="9">
        <v>0.15</v>
      </c>
      <c r="E17" s="9">
        <v>0</v>
      </c>
      <c r="F17" s="9">
        <v>0</v>
      </c>
      <c r="G17" s="9">
        <f t="shared" si="2"/>
        <v>1</v>
      </c>
    </row>
    <row r="18" spans="1:7" x14ac:dyDescent="0.25">
      <c r="A18" s="31"/>
      <c r="B18" s="4">
        <f>+$F$6/$G$8*B17</f>
        <v>0</v>
      </c>
      <c r="C18" s="4">
        <f t="shared" ref="C18:E18" si="4">+$F$6/$G$8*C17</f>
        <v>4250</v>
      </c>
      <c r="D18" s="4">
        <f t="shared" si="4"/>
        <v>750</v>
      </c>
      <c r="E18" s="4">
        <f t="shared" si="4"/>
        <v>0</v>
      </c>
      <c r="F18" s="4">
        <f>-F14</f>
        <v>-5000</v>
      </c>
      <c r="G18" s="4">
        <f>SUM(B18:F18)</f>
        <v>0</v>
      </c>
    </row>
    <row r="19" spans="1:7" x14ac:dyDescent="0.25">
      <c r="A19" s="20" t="s">
        <v>40</v>
      </c>
      <c r="B19" s="21">
        <f>+B14+B16+B18</f>
        <v>18750</v>
      </c>
      <c r="C19" s="21">
        <f t="shared" ref="C19:D19" si="5">+C14+C16+C18</f>
        <v>29750</v>
      </c>
      <c r="D19" s="21">
        <f t="shared" si="5"/>
        <v>11250</v>
      </c>
      <c r="E19" s="21">
        <f t="shared" ref="E19" si="6">+E14+E16+E18</f>
        <v>0</v>
      </c>
      <c r="F19" s="21">
        <f t="shared" ref="F19" si="7">+F14+F16+F18</f>
        <v>0</v>
      </c>
      <c r="G19" s="22">
        <f>SUM(B19:F19)</f>
        <v>59750</v>
      </c>
    </row>
    <row r="21" spans="1:7" x14ac:dyDescent="0.25">
      <c r="A21" s="25" t="s">
        <v>41</v>
      </c>
      <c r="B21" s="25"/>
      <c r="C21" s="25"/>
      <c r="D21" s="25"/>
      <c r="E21" s="25"/>
      <c r="F21" s="25"/>
      <c r="G21" s="25"/>
    </row>
    <row r="22" spans="1:7" x14ac:dyDescent="0.25">
      <c r="A22" s="5"/>
      <c r="B22" s="25" t="s">
        <v>14</v>
      </c>
      <c r="C22" s="25"/>
      <c r="D22" s="25"/>
      <c r="E22" s="25" t="s">
        <v>15</v>
      </c>
      <c r="F22" s="25"/>
      <c r="G22" s="25" t="s">
        <v>16</v>
      </c>
    </row>
    <row r="23" spans="1:7" x14ac:dyDescent="0.25">
      <c r="A23" s="7" t="s">
        <v>18</v>
      </c>
      <c r="B23" s="8" t="s">
        <v>8</v>
      </c>
      <c r="C23" s="8" t="s">
        <v>10</v>
      </c>
      <c r="D23" s="8" t="s">
        <v>11</v>
      </c>
      <c r="E23" s="8" t="s">
        <v>12</v>
      </c>
      <c r="F23" s="8" t="s">
        <v>13</v>
      </c>
      <c r="G23" s="25"/>
    </row>
    <row r="24" spans="1:7" x14ac:dyDescent="0.25">
      <c r="A24" s="23" t="s">
        <v>39</v>
      </c>
      <c r="B24" s="24">
        <f>+B5</f>
        <v>11250</v>
      </c>
      <c r="C24" s="24">
        <f t="shared" ref="C24:F24" si="8">+C5</f>
        <v>17500</v>
      </c>
      <c r="D24" s="24">
        <f t="shared" si="8"/>
        <v>6000</v>
      </c>
      <c r="E24" s="24">
        <f t="shared" si="8"/>
        <v>0</v>
      </c>
      <c r="F24" s="24">
        <f t="shared" si="8"/>
        <v>0</v>
      </c>
      <c r="G24" s="24">
        <f>SUM(B24:F24)</f>
        <v>34750</v>
      </c>
    </row>
    <row r="25" spans="1:7" x14ac:dyDescent="0.25">
      <c r="A25" s="30" t="s">
        <v>12</v>
      </c>
      <c r="B25" s="9">
        <v>0.4</v>
      </c>
      <c r="C25" s="9">
        <v>0.4</v>
      </c>
      <c r="D25" s="9">
        <v>0.2</v>
      </c>
      <c r="E25" s="9">
        <v>0</v>
      </c>
      <c r="F25" s="9">
        <v>0</v>
      </c>
      <c r="G25" s="9">
        <f t="shared" ref="G25" si="9">SUM(B25:F25)</f>
        <v>1</v>
      </c>
    </row>
    <row r="26" spans="1:7" x14ac:dyDescent="0.25">
      <c r="A26" s="31"/>
      <c r="B26" s="4">
        <f>+$E$24/$G$7*B25</f>
        <v>0</v>
      </c>
      <c r="C26" s="4">
        <f t="shared" ref="C26:F26" si="10">+$E$24/$G$7*C25</f>
        <v>0</v>
      </c>
      <c r="D26" s="4">
        <f t="shared" si="10"/>
        <v>0</v>
      </c>
      <c r="E26" s="4">
        <f t="shared" si="10"/>
        <v>0</v>
      </c>
      <c r="F26" s="4">
        <f t="shared" si="10"/>
        <v>0</v>
      </c>
      <c r="G26" s="4">
        <f>SUM(B26:F26)</f>
        <v>0</v>
      </c>
    </row>
    <row r="27" spans="1:7" x14ac:dyDescent="0.25">
      <c r="A27" s="30" t="s">
        <v>20</v>
      </c>
      <c r="B27" s="9">
        <v>0</v>
      </c>
      <c r="C27" s="9">
        <v>0.85</v>
      </c>
      <c r="D27" s="9">
        <v>0.15</v>
      </c>
      <c r="E27" s="9">
        <v>0</v>
      </c>
      <c r="F27" s="9">
        <v>0</v>
      </c>
      <c r="G27" s="9">
        <f t="shared" ref="G27" si="11">SUM(B27:F27)</f>
        <v>1</v>
      </c>
    </row>
    <row r="28" spans="1:7" x14ac:dyDescent="0.25">
      <c r="A28" s="31"/>
      <c r="B28" s="4">
        <f>+$F$24/$G$8*B27</f>
        <v>0</v>
      </c>
      <c r="C28" s="4">
        <f t="shared" ref="C28:F28" si="12">+$F$24/$G$8*C27</f>
        <v>0</v>
      </c>
      <c r="D28" s="4">
        <f t="shared" si="12"/>
        <v>0</v>
      </c>
      <c r="E28" s="4">
        <f t="shared" si="12"/>
        <v>0</v>
      </c>
      <c r="F28" s="4">
        <f t="shared" si="12"/>
        <v>0</v>
      </c>
      <c r="G28" s="4">
        <f>SUM(B28:F28)</f>
        <v>0</v>
      </c>
    </row>
    <row r="29" spans="1:7" x14ac:dyDescent="0.25">
      <c r="A29" s="20" t="s">
        <v>40</v>
      </c>
      <c r="B29" s="21">
        <f>+B24+B26+B28</f>
        <v>11250</v>
      </c>
      <c r="C29" s="21">
        <f t="shared" ref="C29" si="13">+C24+C26+C28</f>
        <v>17500</v>
      </c>
      <c r="D29" s="21">
        <f t="shared" ref="D29" si="14">+D24+D26+D28</f>
        <v>6000</v>
      </c>
      <c r="E29" s="21">
        <f t="shared" ref="E29" si="15">+E24+E26+E28</f>
        <v>0</v>
      </c>
      <c r="F29" s="21">
        <f t="shared" ref="F29" si="16">+F24+F26+F28</f>
        <v>0</v>
      </c>
      <c r="G29" s="22">
        <f>SUM(B29:F29)</f>
        <v>34750</v>
      </c>
    </row>
  </sheetData>
  <mergeCells count="16">
    <mergeCell ref="A25:A26"/>
    <mergeCell ref="A27:A28"/>
    <mergeCell ref="A15:A16"/>
    <mergeCell ref="A17:A18"/>
    <mergeCell ref="A21:G21"/>
    <mergeCell ref="B22:D22"/>
    <mergeCell ref="E22:F22"/>
    <mergeCell ref="G22:G23"/>
    <mergeCell ref="B12:D12"/>
    <mergeCell ref="E12:F12"/>
    <mergeCell ref="G12:G13"/>
    <mergeCell ref="A1:G1"/>
    <mergeCell ref="B2:D2"/>
    <mergeCell ref="E2:F2"/>
    <mergeCell ref="G2:G3"/>
    <mergeCell ref="A11:G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27"/>
  <sheetViews>
    <sheetView showGridLines="0" workbookViewId="0">
      <selection sqref="A1:G27"/>
    </sheetView>
  </sheetViews>
  <sheetFormatPr baseColWidth="10" defaultRowHeight="15" x14ac:dyDescent="0.25"/>
  <cols>
    <col min="1" max="1" width="37.5703125" bestFit="1" customWidth="1"/>
  </cols>
  <sheetData>
    <row r="1" spans="1:7" s="1" customFormat="1" x14ac:dyDescent="0.25">
      <c r="A1" s="26" t="s">
        <v>50</v>
      </c>
      <c r="B1" s="26"/>
      <c r="C1" s="26"/>
      <c r="D1" s="26"/>
      <c r="E1" s="26"/>
      <c r="F1" s="26"/>
      <c r="G1" s="26"/>
    </row>
    <row r="2" spans="1:7" s="1" customFormat="1" x14ac:dyDescent="0.25">
      <c r="A2" s="5"/>
      <c r="B2" s="26" t="s">
        <v>43</v>
      </c>
      <c r="C2" s="26"/>
      <c r="D2" s="26"/>
      <c r="E2" s="26" t="s">
        <v>44</v>
      </c>
      <c r="F2" s="26"/>
      <c r="G2" s="26"/>
    </row>
    <row r="3" spans="1:7" s="1" customFormat="1" x14ac:dyDescent="0.25">
      <c r="A3" s="5" t="s">
        <v>18</v>
      </c>
      <c r="B3" s="5" t="s">
        <v>0</v>
      </c>
      <c r="C3" s="5" t="s">
        <v>42</v>
      </c>
      <c r="D3" s="5" t="s">
        <v>2</v>
      </c>
      <c r="E3" s="5" t="s">
        <v>0</v>
      </c>
      <c r="F3" s="5" t="s">
        <v>42</v>
      </c>
      <c r="G3" s="5" t="s">
        <v>2</v>
      </c>
    </row>
    <row r="4" spans="1:7" x14ac:dyDescent="0.25">
      <c r="A4" s="3" t="s">
        <v>45</v>
      </c>
      <c r="B4" s="4">
        <f>+'DATOS DEL PROBLEMA'!B10</f>
        <v>5000</v>
      </c>
      <c r="C4" s="4">
        <f>+'DATOS DEL PROBLEMA'!C10</f>
        <v>15</v>
      </c>
      <c r="D4" s="4">
        <f>+B4*C4</f>
        <v>75000</v>
      </c>
      <c r="E4" s="4">
        <f>+'DATOS DEL PROBLEMA'!B11</f>
        <v>2500</v>
      </c>
      <c r="F4" s="4">
        <f>+'DATOS DEL PROBLEMA'!C11</f>
        <v>25</v>
      </c>
      <c r="G4" s="4">
        <f>+E4*F4</f>
        <v>62500</v>
      </c>
    </row>
    <row r="5" spans="1:7" x14ac:dyDescent="0.25">
      <c r="A5" s="3" t="s">
        <v>46</v>
      </c>
      <c r="B5" s="4">
        <f>+B4</f>
        <v>5000</v>
      </c>
      <c r="C5" s="3">
        <f>+$B$13</f>
        <v>2.5</v>
      </c>
      <c r="D5" s="4">
        <f>+B5*C5</f>
        <v>12500</v>
      </c>
      <c r="E5" s="4">
        <f>+E4</f>
        <v>2500</v>
      </c>
      <c r="F5" s="3">
        <f>+$B$13</f>
        <v>2.5</v>
      </c>
      <c r="G5" s="4">
        <f>+E5*F5</f>
        <v>6250</v>
      </c>
    </row>
    <row r="6" spans="1:7" x14ac:dyDescent="0.25">
      <c r="A6" s="3" t="s">
        <v>47</v>
      </c>
      <c r="B6" s="3"/>
      <c r="C6" s="3"/>
      <c r="D6" s="4">
        <f>SUM(D4:D5)</f>
        <v>87500</v>
      </c>
      <c r="E6" s="3"/>
      <c r="F6" s="3"/>
      <c r="G6" s="4">
        <f>SUM(G4:G5)</f>
        <v>68750</v>
      </c>
    </row>
    <row r="7" spans="1:7" x14ac:dyDescent="0.25">
      <c r="A7" s="3" t="s">
        <v>48</v>
      </c>
      <c r="B7" s="4">
        <f>+'DATOS DEL PROBLEMA'!B10</f>
        <v>5000</v>
      </c>
      <c r="C7" s="3"/>
      <c r="D7" s="3"/>
      <c r="E7" s="4">
        <f>+'DATOS DEL PROBLEMA'!B11</f>
        <v>2500</v>
      </c>
      <c r="F7" s="3"/>
      <c r="G7" s="3"/>
    </row>
    <row r="8" spans="1:7" x14ac:dyDescent="0.25">
      <c r="A8" s="3" t="s">
        <v>49</v>
      </c>
      <c r="B8" s="3"/>
      <c r="C8" s="16">
        <f>+D6/B7</f>
        <v>17.5</v>
      </c>
      <c r="D8" s="16"/>
      <c r="E8" s="16"/>
      <c r="F8" s="16">
        <f>+G6/E7</f>
        <v>27.5</v>
      </c>
      <c r="G8" s="3"/>
    </row>
    <row r="10" spans="1:7" x14ac:dyDescent="0.25">
      <c r="A10" s="3" t="s">
        <v>51</v>
      </c>
      <c r="B10" s="4">
        <f>+'COSTES INDIRECTO SECCIONES'!B19</f>
        <v>18750</v>
      </c>
      <c r="C10" s="3" t="s">
        <v>27</v>
      </c>
    </row>
    <row r="11" spans="1:7" x14ac:dyDescent="0.25">
      <c r="A11" s="3" t="s">
        <v>29</v>
      </c>
      <c r="B11" s="32" t="s">
        <v>52</v>
      </c>
      <c r="C11" s="32"/>
    </row>
    <row r="12" spans="1:7" x14ac:dyDescent="0.25">
      <c r="A12" s="3" t="s">
        <v>53</v>
      </c>
      <c r="B12" s="4">
        <f>+B4+E4</f>
        <v>7500</v>
      </c>
      <c r="C12" s="3"/>
    </row>
    <row r="13" spans="1:7" x14ac:dyDescent="0.25">
      <c r="A13" s="3" t="s">
        <v>54</v>
      </c>
      <c r="B13" s="3">
        <f>+B10/B12</f>
        <v>2.5</v>
      </c>
      <c r="C13" s="3"/>
    </row>
    <row r="15" spans="1:7" x14ac:dyDescent="0.25">
      <c r="A15" s="26" t="s">
        <v>55</v>
      </c>
      <c r="B15" s="26"/>
      <c r="C15" s="26"/>
      <c r="D15" s="26"/>
      <c r="E15" s="26"/>
      <c r="F15" s="26"/>
      <c r="G15" s="26"/>
    </row>
    <row r="16" spans="1:7" x14ac:dyDescent="0.25">
      <c r="A16" s="5"/>
      <c r="B16" s="26" t="s">
        <v>43</v>
      </c>
      <c r="C16" s="26"/>
      <c r="D16" s="26"/>
      <c r="E16" s="26" t="s">
        <v>44</v>
      </c>
      <c r="F16" s="26"/>
      <c r="G16" s="26"/>
    </row>
    <row r="17" spans="1:8" x14ac:dyDescent="0.25">
      <c r="A17" s="5" t="s">
        <v>18</v>
      </c>
      <c r="B17" s="5" t="s">
        <v>0</v>
      </c>
      <c r="C17" s="5" t="s">
        <v>42</v>
      </c>
      <c r="D17" s="5" t="s">
        <v>2</v>
      </c>
      <c r="E17" s="5" t="s">
        <v>0</v>
      </c>
      <c r="F17" s="5" t="s">
        <v>42</v>
      </c>
      <c r="G17" s="5" t="s">
        <v>2</v>
      </c>
    </row>
    <row r="18" spans="1:8" x14ac:dyDescent="0.25">
      <c r="A18" s="3" t="s">
        <v>45</v>
      </c>
      <c r="B18" s="4">
        <f>+B4</f>
        <v>5000</v>
      </c>
      <c r="C18" s="4">
        <f>+C4</f>
        <v>15</v>
      </c>
      <c r="D18" s="4">
        <f>+B18*C18</f>
        <v>75000</v>
      </c>
      <c r="E18" s="4">
        <f>+E4</f>
        <v>2500</v>
      </c>
      <c r="F18" s="4">
        <f>+F4</f>
        <v>25</v>
      </c>
      <c r="G18" s="4">
        <f>+E18*F18</f>
        <v>62500</v>
      </c>
    </row>
    <row r="19" spans="1:8" x14ac:dyDescent="0.25">
      <c r="A19" s="3" t="s">
        <v>46</v>
      </c>
      <c r="B19" s="4">
        <f>+B18</f>
        <v>5000</v>
      </c>
      <c r="C19" s="3">
        <f>+$B$27</f>
        <v>1.5</v>
      </c>
      <c r="D19" s="4">
        <f>+B19*C19</f>
        <v>7500</v>
      </c>
      <c r="E19" s="4">
        <f>+E18</f>
        <v>2500</v>
      </c>
      <c r="F19" s="3">
        <f>+$B$27</f>
        <v>1.5</v>
      </c>
      <c r="G19" s="4">
        <f>+E19*F19</f>
        <v>3750</v>
      </c>
      <c r="H19" s="15"/>
    </row>
    <row r="20" spans="1:8" x14ac:dyDescent="0.25">
      <c r="A20" s="3" t="s">
        <v>70</v>
      </c>
      <c r="B20" s="3"/>
      <c r="C20" s="3"/>
      <c r="D20" s="4">
        <f>SUM(D18:D19)</f>
        <v>82500</v>
      </c>
      <c r="E20" s="3"/>
      <c r="F20" s="3"/>
      <c r="G20" s="4">
        <f>SUM(G18:G19)</f>
        <v>66250</v>
      </c>
    </row>
    <row r="21" spans="1:8" x14ac:dyDescent="0.25">
      <c r="A21" s="3" t="s">
        <v>48</v>
      </c>
      <c r="B21" s="4">
        <f>+'DATOS DEL PROBLEMA'!B10</f>
        <v>5000</v>
      </c>
      <c r="C21" s="3"/>
      <c r="D21" s="3"/>
      <c r="E21" s="4">
        <f>+'DATOS DEL PROBLEMA'!B11</f>
        <v>2500</v>
      </c>
      <c r="F21" s="3"/>
      <c r="G21" s="3"/>
    </row>
    <row r="22" spans="1:8" x14ac:dyDescent="0.25">
      <c r="A22" s="3" t="s">
        <v>49</v>
      </c>
      <c r="B22" s="3"/>
      <c r="C22" s="16">
        <f>+D20/B21</f>
        <v>16.5</v>
      </c>
      <c r="D22" s="3"/>
      <c r="E22" s="3"/>
      <c r="F22" s="16">
        <f>+G20/E21</f>
        <v>26.5</v>
      </c>
      <c r="G22" s="3"/>
    </row>
    <row r="24" spans="1:8" x14ac:dyDescent="0.25">
      <c r="A24" s="3" t="s">
        <v>63</v>
      </c>
      <c r="B24" s="4">
        <f>+'COSTES INDIRECTO SECCIONES'!B29</f>
        <v>11250</v>
      </c>
      <c r="C24" s="3" t="s">
        <v>27</v>
      </c>
    </row>
    <row r="25" spans="1:8" x14ac:dyDescent="0.25">
      <c r="A25" s="3" t="s">
        <v>29</v>
      </c>
      <c r="B25" s="32" t="s">
        <v>52</v>
      </c>
      <c r="C25" s="32"/>
    </row>
    <row r="26" spans="1:8" x14ac:dyDescent="0.25">
      <c r="A26" s="3" t="s">
        <v>53</v>
      </c>
      <c r="B26" s="4">
        <f>+B18+E18</f>
        <v>7500</v>
      </c>
      <c r="C26" s="3"/>
    </row>
    <row r="27" spans="1:8" x14ac:dyDescent="0.25">
      <c r="A27" s="3" t="s">
        <v>54</v>
      </c>
      <c r="B27" s="3">
        <f>+B24/B26</f>
        <v>1.5</v>
      </c>
      <c r="C27" s="3"/>
    </row>
  </sheetData>
  <mergeCells count="8">
    <mergeCell ref="B25:C25"/>
    <mergeCell ref="B2:D2"/>
    <mergeCell ref="E2:G2"/>
    <mergeCell ref="A1:G1"/>
    <mergeCell ref="B11:C11"/>
    <mergeCell ref="A15:G15"/>
    <mergeCell ref="B16:D16"/>
    <mergeCell ref="E16:G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29"/>
  <sheetViews>
    <sheetView showGridLines="0" workbookViewId="0">
      <selection sqref="A1:G29"/>
    </sheetView>
  </sheetViews>
  <sheetFormatPr baseColWidth="10" defaultRowHeight="15" x14ac:dyDescent="0.25"/>
  <cols>
    <col min="1" max="1" width="40.85546875" bestFit="1" customWidth="1"/>
  </cols>
  <sheetData>
    <row r="1" spans="1:7" s="1" customFormat="1" x14ac:dyDescent="0.25">
      <c r="A1" s="26" t="s">
        <v>56</v>
      </c>
      <c r="B1" s="26"/>
      <c r="C1" s="26"/>
      <c r="D1" s="26"/>
      <c r="E1" s="26"/>
      <c r="F1" s="26"/>
      <c r="G1" s="26"/>
    </row>
    <row r="2" spans="1:7" s="1" customFormat="1" x14ac:dyDescent="0.25">
      <c r="A2" s="5"/>
      <c r="B2" s="26" t="s">
        <v>77</v>
      </c>
      <c r="C2" s="26"/>
      <c r="D2" s="26"/>
      <c r="E2" s="26" t="s">
        <v>78</v>
      </c>
      <c r="F2" s="26"/>
      <c r="G2" s="26"/>
    </row>
    <row r="3" spans="1:7" s="1" customFormat="1" x14ac:dyDescent="0.25">
      <c r="A3" s="5" t="s">
        <v>18</v>
      </c>
      <c r="B3" s="5" t="s">
        <v>0</v>
      </c>
      <c r="C3" s="5" t="s">
        <v>42</v>
      </c>
      <c r="D3" s="5" t="s">
        <v>2</v>
      </c>
      <c r="E3" s="5" t="s">
        <v>0</v>
      </c>
      <c r="F3" s="5" t="s">
        <v>42</v>
      </c>
      <c r="G3" s="5" t="s">
        <v>2</v>
      </c>
    </row>
    <row r="4" spans="1:7" x14ac:dyDescent="0.25">
      <c r="A4" s="3" t="s">
        <v>58</v>
      </c>
      <c r="B4" s="4">
        <f>+'DATOS DEL PROBLEMA'!B10</f>
        <v>5000</v>
      </c>
      <c r="C4" s="19">
        <f>+'COSTE DE LAS COMPRAS'!C8</f>
        <v>17.5</v>
      </c>
      <c r="D4" s="4">
        <f>+B4*C4</f>
        <v>87500</v>
      </c>
      <c r="E4" s="4">
        <f>+'DATOS DEL PROBLEMA'!B11</f>
        <v>2500</v>
      </c>
      <c r="F4" s="19">
        <f>+'COSTE DE LAS COMPRAS'!F8</f>
        <v>27.5</v>
      </c>
      <c r="G4" s="4">
        <f>+E4*F4</f>
        <v>68750</v>
      </c>
    </row>
    <row r="5" spans="1:7" x14ac:dyDescent="0.25">
      <c r="A5" s="3" t="s">
        <v>65</v>
      </c>
      <c r="B5" s="4"/>
      <c r="C5" s="4"/>
      <c r="D5" s="4">
        <f>+'DATOS DEL PROBLEMA'!E24</f>
        <v>2400</v>
      </c>
      <c r="E5" s="4"/>
      <c r="F5" s="4"/>
      <c r="G5" s="4">
        <f>+'DATOS DEL PROBLEMA'!E25</f>
        <v>3600</v>
      </c>
    </row>
    <row r="6" spans="1:7" x14ac:dyDescent="0.25">
      <c r="A6" s="3" t="s">
        <v>59</v>
      </c>
      <c r="B6" s="4">
        <f>+'DATOS DEL PROBLEMA'!D29</f>
        <v>1000</v>
      </c>
      <c r="C6" s="3">
        <f>+$B$14</f>
        <v>17</v>
      </c>
      <c r="D6" s="4">
        <f>+B6*C6</f>
        <v>17000</v>
      </c>
      <c r="E6" s="4">
        <f>+'DATOS DEL PROBLEMA'!D30</f>
        <v>750</v>
      </c>
      <c r="F6" s="3">
        <f>+$B$14</f>
        <v>17</v>
      </c>
      <c r="G6" s="4">
        <f>+E6*F6</f>
        <v>12750</v>
      </c>
    </row>
    <row r="7" spans="1:7" x14ac:dyDescent="0.25">
      <c r="A7" s="3" t="s">
        <v>47</v>
      </c>
      <c r="B7" s="3"/>
      <c r="C7" s="3"/>
      <c r="D7" s="4">
        <f>SUM(D4:D6)</f>
        <v>106900</v>
      </c>
      <c r="E7" s="3"/>
      <c r="F7" s="3"/>
      <c r="G7" s="4">
        <f>SUM(G4:G6)</f>
        <v>85100</v>
      </c>
    </row>
    <row r="8" spans="1:7" x14ac:dyDescent="0.25">
      <c r="A8" s="3" t="s">
        <v>71</v>
      </c>
      <c r="B8" s="4">
        <f>+'DATOS DEL PROBLEMA'!B15</f>
        <v>1000</v>
      </c>
      <c r="C8" s="3"/>
      <c r="D8" s="3"/>
      <c r="E8" s="4">
        <f>+'DATOS DEL PROBLEMA'!B16</f>
        <v>500</v>
      </c>
      <c r="F8" s="3"/>
      <c r="G8" s="3"/>
    </row>
    <row r="9" spans="1:7" x14ac:dyDescent="0.25">
      <c r="A9" s="3" t="s">
        <v>49</v>
      </c>
      <c r="B9" s="3"/>
      <c r="C9" s="16">
        <f>+D7/B8</f>
        <v>106.9</v>
      </c>
      <c r="D9" s="3"/>
      <c r="E9" s="3"/>
      <c r="F9" s="16">
        <f>+G7/E8</f>
        <v>170.2</v>
      </c>
      <c r="G9" s="3"/>
    </row>
    <row r="11" spans="1:7" x14ac:dyDescent="0.25">
      <c r="A11" s="3" t="s">
        <v>62</v>
      </c>
      <c r="B11" s="4">
        <f>+'COSTES INDIRECTO SECCIONES'!C19</f>
        <v>29750</v>
      </c>
      <c r="C11" s="3" t="s">
        <v>27</v>
      </c>
    </row>
    <row r="12" spans="1:7" x14ac:dyDescent="0.25">
      <c r="A12" s="3" t="s">
        <v>29</v>
      </c>
      <c r="B12" s="32" t="s">
        <v>60</v>
      </c>
      <c r="C12" s="32"/>
    </row>
    <row r="13" spans="1:7" x14ac:dyDescent="0.25">
      <c r="A13" s="3" t="s">
        <v>53</v>
      </c>
      <c r="B13" s="4">
        <f>+'DATOS DEL PROBLEMA'!B15*'DATOS DEL PROBLEMA'!B29+'DATOS DEL PROBLEMA'!B16*'DATOS DEL PROBLEMA'!B30</f>
        <v>1750</v>
      </c>
      <c r="C13" s="3"/>
    </row>
    <row r="14" spans="1:7" x14ac:dyDescent="0.25">
      <c r="A14" s="3" t="s">
        <v>54</v>
      </c>
      <c r="B14" s="18">
        <f>+B11/B13</f>
        <v>17</v>
      </c>
      <c r="C14" s="3"/>
    </row>
    <row r="16" spans="1:7" x14ac:dyDescent="0.25">
      <c r="A16" s="26" t="s">
        <v>57</v>
      </c>
      <c r="B16" s="26"/>
      <c r="C16" s="26"/>
      <c r="D16" s="26"/>
      <c r="E16" s="26"/>
      <c r="F16" s="26"/>
      <c r="G16" s="26"/>
    </row>
    <row r="17" spans="1:7" x14ac:dyDescent="0.25">
      <c r="A17" s="5"/>
      <c r="B17" s="26" t="s">
        <v>77</v>
      </c>
      <c r="C17" s="26"/>
      <c r="D17" s="26"/>
      <c r="E17" s="26" t="s">
        <v>78</v>
      </c>
      <c r="F17" s="26"/>
      <c r="G17" s="26"/>
    </row>
    <row r="18" spans="1:7" x14ac:dyDescent="0.25">
      <c r="A18" s="5" t="s">
        <v>18</v>
      </c>
      <c r="B18" s="5" t="s">
        <v>0</v>
      </c>
      <c r="C18" s="5" t="s">
        <v>42</v>
      </c>
      <c r="D18" s="5" t="s">
        <v>2</v>
      </c>
      <c r="E18" s="5" t="s">
        <v>0</v>
      </c>
      <c r="F18" s="5" t="s">
        <v>42</v>
      </c>
      <c r="G18" s="5" t="s">
        <v>2</v>
      </c>
    </row>
    <row r="19" spans="1:7" x14ac:dyDescent="0.25">
      <c r="A19" s="3" t="s">
        <v>58</v>
      </c>
      <c r="B19" s="4">
        <f>+B4</f>
        <v>5000</v>
      </c>
      <c r="C19" s="19">
        <f>+'COSTE DE LAS COMPRAS'!C22</f>
        <v>16.5</v>
      </c>
      <c r="D19" s="4">
        <f>+B19*C19</f>
        <v>82500</v>
      </c>
      <c r="E19" s="4">
        <f>+E4</f>
        <v>2500</v>
      </c>
      <c r="F19" s="19">
        <f>+'COSTE DE LAS COMPRAS'!F22</f>
        <v>26.5</v>
      </c>
      <c r="G19" s="4">
        <f>+E19*F19</f>
        <v>66250</v>
      </c>
    </row>
    <row r="20" spans="1:7" x14ac:dyDescent="0.25">
      <c r="A20" s="3"/>
      <c r="B20" s="4"/>
      <c r="C20" s="4"/>
      <c r="D20" s="4">
        <f>+D5</f>
        <v>2400</v>
      </c>
      <c r="E20" s="4"/>
      <c r="F20" s="4"/>
      <c r="G20" s="4">
        <f>+G5</f>
        <v>3600</v>
      </c>
    </row>
    <row r="21" spans="1:7" x14ac:dyDescent="0.25">
      <c r="A21" s="3" t="s">
        <v>59</v>
      </c>
      <c r="B21" s="4">
        <f>+'DATOS DEL PROBLEMA'!D29</f>
        <v>1000</v>
      </c>
      <c r="C21" s="3">
        <f>+$B$29</f>
        <v>10</v>
      </c>
      <c r="D21" s="4">
        <f>+B21*C21</f>
        <v>10000</v>
      </c>
      <c r="E21" s="4">
        <f>+'DATOS DEL PROBLEMA'!D30</f>
        <v>750</v>
      </c>
      <c r="F21" s="3">
        <f>+$B$29</f>
        <v>10</v>
      </c>
      <c r="G21" s="4">
        <f>+E21*F21</f>
        <v>7500</v>
      </c>
    </row>
    <row r="22" spans="1:7" x14ac:dyDescent="0.25">
      <c r="A22" s="3" t="s">
        <v>70</v>
      </c>
      <c r="B22" s="3"/>
      <c r="C22" s="3"/>
      <c r="D22" s="4">
        <f>SUM(D19:D21)</f>
        <v>94900</v>
      </c>
      <c r="E22" s="3"/>
      <c r="F22" s="3"/>
      <c r="G22" s="4">
        <f>SUM(G19:G21)</f>
        <v>77350</v>
      </c>
    </row>
    <row r="23" spans="1:7" x14ac:dyDescent="0.25">
      <c r="A23" s="3" t="s">
        <v>71</v>
      </c>
      <c r="B23" s="4">
        <f>+'DATOS DEL PROBLEMA'!B15</f>
        <v>1000</v>
      </c>
      <c r="C23" s="3"/>
      <c r="D23" s="3"/>
      <c r="E23" s="4">
        <f>+'DATOS DEL PROBLEMA'!B16</f>
        <v>500</v>
      </c>
      <c r="F23" s="3"/>
      <c r="G23" s="3"/>
    </row>
    <row r="24" spans="1:7" x14ac:dyDescent="0.25">
      <c r="A24" s="3" t="s">
        <v>49</v>
      </c>
      <c r="B24" s="3"/>
      <c r="C24" s="16">
        <f>+D22/B23</f>
        <v>94.9</v>
      </c>
      <c r="D24" s="3"/>
      <c r="E24" s="3"/>
      <c r="F24" s="16">
        <f>+G22/E23</f>
        <v>154.69999999999999</v>
      </c>
      <c r="G24" s="3"/>
    </row>
    <row r="26" spans="1:7" x14ac:dyDescent="0.25">
      <c r="A26" s="3" t="s">
        <v>64</v>
      </c>
      <c r="B26" s="4">
        <f>+'COSTES INDIRECTO SECCIONES'!C29</f>
        <v>17500</v>
      </c>
      <c r="C26" s="3" t="s">
        <v>27</v>
      </c>
    </row>
    <row r="27" spans="1:7" x14ac:dyDescent="0.25">
      <c r="A27" s="3" t="s">
        <v>29</v>
      </c>
      <c r="B27" s="32" t="s">
        <v>61</v>
      </c>
      <c r="C27" s="32"/>
    </row>
    <row r="28" spans="1:7" x14ac:dyDescent="0.25">
      <c r="A28" s="3" t="s">
        <v>53</v>
      </c>
      <c r="B28" s="4">
        <f>+B13</f>
        <v>1750</v>
      </c>
      <c r="C28" s="3"/>
    </row>
    <row r="29" spans="1:7" x14ac:dyDescent="0.25">
      <c r="A29" s="3" t="s">
        <v>54</v>
      </c>
      <c r="B29" s="17">
        <f>+B26/B28</f>
        <v>10</v>
      </c>
      <c r="C29" s="3"/>
    </row>
  </sheetData>
  <mergeCells count="8">
    <mergeCell ref="B27:C27"/>
    <mergeCell ref="A1:G1"/>
    <mergeCell ref="B2:D2"/>
    <mergeCell ref="E2:G2"/>
    <mergeCell ref="B12:C12"/>
    <mergeCell ref="A16:G16"/>
    <mergeCell ref="B17:D17"/>
    <mergeCell ref="E17:G1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27"/>
  <sheetViews>
    <sheetView showGridLines="0" workbookViewId="0">
      <selection activeCell="A9" sqref="A9:G14"/>
    </sheetView>
  </sheetViews>
  <sheetFormatPr baseColWidth="10" defaultRowHeight="15" x14ac:dyDescent="0.25"/>
  <cols>
    <col min="1" max="1" width="40.85546875" bestFit="1" customWidth="1"/>
  </cols>
  <sheetData>
    <row r="1" spans="1:7" s="1" customFormat="1" x14ac:dyDescent="0.25">
      <c r="A1" s="26" t="s">
        <v>56</v>
      </c>
      <c r="B1" s="26"/>
      <c r="C1" s="26"/>
      <c r="D1" s="26"/>
      <c r="E1" s="26"/>
      <c r="F1" s="26"/>
      <c r="G1" s="26"/>
    </row>
    <row r="2" spans="1:7" s="1" customFormat="1" x14ac:dyDescent="0.25">
      <c r="A2" s="5"/>
      <c r="B2" s="26" t="s">
        <v>75</v>
      </c>
      <c r="C2" s="26"/>
      <c r="D2" s="26"/>
      <c r="E2" s="26" t="s">
        <v>76</v>
      </c>
      <c r="F2" s="26"/>
      <c r="G2" s="26"/>
    </row>
    <row r="3" spans="1:7" s="1" customFormat="1" x14ac:dyDescent="0.25">
      <c r="A3" s="5" t="s">
        <v>18</v>
      </c>
      <c r="B3" s="5" t="s">
        <v>0</v>
      </c>
      <c r="C3" s="5" t="s">
        <v>42</v>
      </c>
      <c r="D3" s="5" t="s">
        <v>2</v>
      </c>
      <c r="E3" s="5" t="s">
        <v>0</v>
      </c>
      <c r="F3" s="5" t="s">
        <v>42</v>
      </c>
      <c r="G3" s="5" t="s">
        <v>2</v>
      </c>
    </row>
    <row r="4" spans="1:7" x14ac:dyDescent="0.25">
      <c r="A4" s="3" t="s">
        <v>68</v>
      </c>
      <c r="B4" s="4">
        <f>+'DATOS DEL PROBLEMA'!B15</f>
        <v>1000</v>
      </c>
      <c r="C4" s="19">
        <f>+'COSTE DE LA PRODUCCIÓN'!C9</f>
        <v>106.9</v>
      </c>
      <c r="D4" s="4">
        <f>+B4*C4</f>
        <v>106900</v>
      </c>
      <c r="E4" s="4">
        <f>+'DATOS DEL PROBLEMA'!B16</f>
        <v>500</v>
      </c>
      <c r="F4" s="19">
        <f>+'COSTE DE LA PRODUCCIÓN'!F9</f>
        <v>170.2</v>
      </c>
      <c r="G4" s="4">
        <f>+E4*F4</f>
        <v>85100</v>
      </c>
    </row>
    <row r="5" spans="1:7" x14ac:dyDescent="0.25">
      <c r="A5" s="3" t="s">
        <v>69</v>
      </c>
      <c r="B5" s="4">
        <f>+'DATOS DEL PROBLEMA'!B15</f>
        <v>1000</v>
      </c>
      <c r="C5" s="3">
        <f>+$B$13</f>
        <v>7.5</v>
      </c>
      <c r="D5" s="4">
        <f>+B5*C5</f>
        <v>7500</v>
      </c>
      <c r="E5" s="4">
        <f>+'DATOS DEL PROBLEMA'!B16</f>
        <v>500</v>
      </c>
      <c r="F5" s="3">
        <f>+$B$13</f>
        <v>7.5</v>
      </c>
      <c r="G5" s="4">
        <f>+E5*F5</f>
        <v>3750</v>
      </c>
    </row>
    <row r="6" spans="1:7" x14ac:dyDescent="0.25">
      <c r="A6" s="3" t="s">
        <v>47</v>
      </c>
      <c r="B6" s="3"/>
      <c r="C6" s="3"/>
      <c r="D6" s="4">
        <f>SUM(D4:D5)</f>
        <v>114400</v>
      </c>
      <c r="E6" s="3"/>
      <c r="F6" s="3"/>
      <c r="G6" s="4">
        <f>SUM(G4:G5)</f>
        <v>88850</v>
      </c>
    </row>
    <row r="7" spans="1:7" x14ac:dyDescent="0.25">
      <c r="A7" s="3" t="s">
        <v>72</v>
      </c>
      <c r="B7" s="4">
        <f>+'DATOS DEL PROBLEMA'!B15</f>
        <v>1000</v>
      </c>
      <c r="C7" s="3"/>
      <c r="D7" s="3"/>
      <c r="E7" s="4">
        <f>+'DATOS DEL PROBLEMA'!B16</f>
        <v>500</v>
      </c>
      <c r="F7" s="3"/>
      <c r="G7" s="3"/>
    </row>
    <row r="8" spans="1:7" x14ac:dyDescent="0.25">
      <c r="A8" s="3" t="s">
        <v>49</v>
      </c>
      <c r="B8" s="3"/>
      <c r="C8" s="16">
        <f>+D6/B7</f>
        <v>114.4</v>
      </c>
      <c r="D8" s="3"/>
      <c r="E8" s="3"/>
      <c r="F8" s="16">
        <f>+G6/E7</f>
        <v>177.7</v>
      </c>
      <c r="G8" s="3"/>
    </row>
    <row r="10" spans="1:7" x14ac:dyDescent="0.25">
      <c r="A10" s="3" t="s">
        <v>73</v>
      </c>
      <c r="B10" s="4">
        <f>+'COSTES INDIRECTO SECCIONES'!D19</f>
        <v>11250</v>
      </c>
      <c r="C10" s="3" t="s">
        <v>27</v>
      </c>
    </row>
    <row r="11" spans="1:7" x14ac:dyDescent="0.25">
      <c r="A11" s="3" t="s">
        <v>29</v>
      </c>
      <c r="B11" s="32" t="s">
        <v>60</v>
      </c>
      <c r="C11" s="32"/>
    </row>
    <row r="12" spans="1:7" x14ac:dyDescent="0.25">
      <c r="A12" s="3" t="s">
        <v>53</v>
      </c>
      <c r="B12" s="4">
        <f>+'DATOS DEL PROBLEMA'!B15+'DATOS DEL PROBLEMA'!B16</f>
        <v>1500</v>
      </c>
      <c r="C12" s="3"/>
    </row>
    <row r="13" spans="1:7" x14ac:dyDescent="0.25">
      <c r="A13" s="3" t="s">
        <v>54</v>
      </c>
      <c r="B13" s="17">
        <f>+B10/B12</f>
        <v>7.5</v>
      </c>
      <c r="C13" s="3"/>
    </row>
    <row r="15" spans="1:7" x14ac:dyDescent="0.25">
      <c r="A15" s="26" t="s">
        <v>57</v>
      </c>
      <c r="B15" s="26"/>
      <c r="C15" s="26"/>
      <c r="D15" s="26"/>
      <c r="E15" s="26"/>
      <c r="F15" s="26"/>
      <c r="G15" s="26"/>
    </row>
    <row r="16" spans="1:7" x14ac:dyDescent="0.25">
      <c r="A16" s="5"/>
      <c r="B16" s="26" t="s">
        <v>75</v>
      </c>
      <c r="C16" s="26"/>
      <c r="D16" s="26"/>
      <c r="E16" s="26" t="s">
        <v>76</v>
      </c>
      <c r="F16" s="26"/>
      <c r="G16" s="26"/>
    </row>
    <row r="17" spans="1:7" x14ac:dyDescent="0.25">
      <c r="A17" s="5" t="s">
        <v>18</v>
      </c>
      <c r="B17" s="5" t="s">
        <v>0</v>
      </c>
      <c r="C17" s="5" t="s">
        <v>42</v>
      </c>
      <c r="D17" s="5" t="s">
        <v>2</v>
      </c>
      <c r="E17" s="5" t="s">
        <v>0</v>
      </c>
      <c r="F17" s="5" t="s">
        <v>42</v>
      </c>
      <c r="G17" s="5" t="s">
        <v>2</v>
      </c>
    </row>
    <row r="18" spans="1:7" x14ac:dyDescent="0.25">
      <c r="A18" s="3" t="s">
        <v>68</v>
      </c>
      <c r="B18" s="4">
        <f>+B4</f>
        <v>1000</v>
      </c>
      <c r="C18" s="19">
        <f>+'COSTE DE LA PRODUCCIÓN'!C24</f>
        <v>94.9</v>
      </c>
      <c r="D18" s="4">
        <f>+B18*C18</f>
        <v>94900</v>
      </c>
      <c r="E18" s="4">
        <f>+E4</f>
        <v>500</v>
      </c>
      <c r="F18" s="19">
        <f>+'COSTE DE LA PRODUCCIÓN'!F24</f>
        <v>154.69999999999999</v>
      </c>
      <c r="G18" s="4">
        <f>+E18*F18</f>
        <v>77350</v>
      </c>
    </row>
    <row r="19" spans="1:7" x14ac:dyDescent="0.25">
      <c r="A19" s="3" t="s">
        <v>69</v>
      </c>
      <c r="B19" s="4">
        <f>+'DATOS DEL PROBLEMA'!B15</f>
        <v>1000</v>
      </c>
      <c r="C19" s="16">
        <f>+$B$27</f>
        <v>4</v>
      </c>
      <c r="D19" s="4">
        <f>+B19*C19</f>
        <v>4000</v>
      </c>
      <c r="E19" s="4">
        <f>+'DATOS DEL PROBLEMA'!B16</f>
        <v>500</v>
      </c>
      <c r="F19" s="16">
        <f>+$B$27</f>
        <v>4</v>
      </c>
      <c r="G19" s="4">
        <f>+E19*F19</f>
        <v>2000</v>
      </c>
    </row>
    <row r="20" spans="1:7" x14ac:dyDescent="0.25">
      <c r="A20" s="3" t="s">
        <v>70</v>
      </c>
      <c r="B20" s="3"/>
      <c r="C20" s="3"/>
      <c r="D20" s="4">
        <f>SUM(D18:D19)</f>
        <v>98900</v>
      </c>
      <c r="E20" s="3"/>
      <c r="F20" s="3"/>
      <c r="G20" s="4">
        <f>SUM(G18:G19)</f>
        <v>79350</v>
      </c>
    </row>
    <row r="21" spans="1:7" x14ac:dyDescent="0.25">
      <c r="A21" s="3" t="s">
        <v>72</v>
      </c>
      <c r="B21" s="4">
        <f>+'DATOS DEL PROBLEMA'!B15</f>
        <v>1000</v>
      </c>
      <c r="C21" s="3"/>
      <c r="D21" s="3"/>
      <c r="E21" s="4">
        <f>+'DATOS DEL PROBLEMA'!B16</f>
        <v>500</v>
      </c>
      <c r="F21" s="3"/>
      <c r="G21" s="3"/>
    </row>
    <row r="22" spans="1:7" x14ac:dyDescent="0.25">
      <c r="A22" s="3" t="s">
        <v>49</v>
      </c>
      <c r="B22" s="3"/>
      <c r="C22" s="16">
        <f>+D20/B21</f>
        <v>98.9</v>
      </c>
      <c r="D22" s="3"/>
      <c r="E22" s="3"/>
      <c r="F22" s="16">
        <f>+G20/E21</f>
        <v>158.69999999999999</v>
      </c>
      <c r="G22" s="3"/>
    </row>
    <row r="24" spans="1:7" x14ac:dyDescent="0.25">
      <c r="A24" s="3" t="s">
        <v>74</v>
      </c>
      <c r="B24" s="4">
        <f>+'COSTES INDIRECTO SECCIONES'!D29</f>
        <v>6000</v>
      </c>
      <c r="C24" s="3" t="s">
        <v>27</v>
      </c>
    </row>
    <row r="25" spans="1:7" x14ac:dyDescent="0.25">
      <c r="A25" s="3" t="s">
        <v>29</v>
      </c>
      <c r="B25" s="32" t="s">
        <v>61</v>
      </c>
      <c r="C25" s="32"/>
    </row>
    <row r="26" spans="1:7" x14ac:dyDescent="0.25">
      <c r="A26" s="3" t="s">
        <v>53</v>
      </c>
      <c r="B26" s="4">
        <f>+B12</f>
        <v>1500</v>
      </c>
      <c r="C26" s="3"/>
    </row>
    <row r="27" spans="1:7" x14ac:dyDescent="0.25">
      <c r="A27" s="3" t="s">
        <v>54</v>
      </c>
      <c r="B27" s="16">
        <f>+B24/B26</f>
        <v>4</v>
      </c>
      <c r="C27" s="3"/>
    </row>
  </sheetData>
  <mergeCells count="8">
    <mergeCell ref="B25:C25"/>
    <mergeCell ref="A1:G1"/>
    <mergeCell ref="B2:D2"/>
    <mergeCell ref="E2:G2"/>
    <mergeCell ref="B11:C11"/>
    <mergeCell ref="A15:G15"/>
    <mergeCell ref="B16:D16"/>
    <mergeCell ref="E16:G1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G17"/>
  <sheetViews>
    <sheetView showGridLines="0" workbookViewId="0">
      <selection activeCell="C25" sqref="C25"/>
    </sheetView>
  </sheetViews>
  <sheetFormatPr baseColWidth="10" defaultRowHeight="15" x14ac:dyDescent="0.25"/>
  <cols>
    <col min="1" max="1" width="40.85546875" bestFit="1" customWidth="1"/>
    <col min="7" max="7" width="12.5703125" customWidth="1"/>
  </cols>
  <sheetData>
    <row r="1" spans="1:7" s="1" customFormat="1" x14ac:dyDescent="0.25">
      <c r="A1" s="26" t="s">
        <v>89</v>
      </c>
      <c r="B1" s="26"/>
      <c r="C1" s="26"/>
      <c r="D1" s="26"/>
      <c r="E1" s="26"/>
      <c r="F1" s="26"/>
      <c r="G1" s="26"/>
    </row>
    <row r="2" spans="1:7" s="1" customFormat="1" x14ac:dyDescent="0.25">
      <c r="A2" s="5"/>
      <c r="B2" s="26" t="s">
        <v>79</v>
      </c>
      <c r="C2" s="26"/>
      <c r="D2" s="26"/>
      <c r="E2" s="26" t="s">
        <v>80</v>
      </c>
      <c r="F2" s="26"/>
      <c r="G2" s="26"/>
    </row>
    <row r="3" spans="1:7" s="1" customFormat="1" x14ac:dyDescent="0.25">
      <c r="A3" s="5" t="s">
        <v>18</v>
      </c>
      <c r="B3" s="5" t="s">
        <v>0</v>
      </c>
      <c r="C3" s="5" t="s">
        <v>42</v>
      </c>
      <c r="D3" s="5" t="s">
        <v>2</v>
      </c>
      <c r="E3" s="5" t="s">
        <v>0</v>
      </c>
      <c r="F3" s="5" t="s">
        <v>42</v>
      </c>
      <c r="G3" s="5" t="s">
        <v>2</v>
      </c>
    </row>
    <row r="4" spans="1:7" x14ac:dyDescent="0.25">
      <c r="A4" s="3" t="s">
        <v>81</v>
      </c>
      <c r="B4" s="4">
        <f>+'DATOS DEL PROBLEMA'!B15</f>
        <v>1000</v>
      </c>
      <c r="C4" s="19">
        <f>+'DATOS DEL PROBLEMA'!C15</f>
        <v>220.4</v>
      </c>
      <c r="D4" s="4">
        <f>+B4*C4</f>
        <v>220400</v>
      </c>
      <c r="E4" s="4">
        <f>+'DATOS DEL PROBLEMA'!B16</f>
        <v>500</v>
      </c>
      <c r="F4" s="19">
        <f>+'DATOS DEL PROBLEMA'!C16</f>
        <v>400.2</v>
      </c>
      <c r="G4" s="4">
        <f>+E4*F4</f>
        <v>200100</v>
      </c>
    </row>
    <row r="5" spans="1:7" x14ac:dyDescent="0.25">
      <c r="A5" s="3" t="s">
        <v>82</v>
      </c>
      <c r="B5" s="4">
        <f>+'COSTE DE VENTAS'!B7</f>
        <v>1000</v>
      </c>
      <c r="C5" s="16">
        <f>+'COSTE DE VENTAS'!C8</f>
        <v>114.4</v>
      </c>
      <c r="D5" s="4">
        <f>+B5*C5</f>
        <v>114400</v>
      </c>
      <c r="E5" s="4">
        <f>+'COSTE DE VENTAS'!E7</f>
        <v>500</v>
      </c>
      <c r="F5" s="16">
        <f>+'COSTE DE VENTAS'!F8</f>
        <v>177.7</v>
      </c>
      <c r="G5" s="4">
        <f>+E5*F5</f>
        <v>88850</v>
      </c>
    </row>
    <row r="6" spans="1:7" x14ac:dyDescent="0.25">
      <c r="A6" s="3" t="s">
        <v>83</v>
      </c>
      <c r="B6" s="4">
        <f>+B5</f>
        <v>1000</v>
      </c>
      <c r="C6" s="16">
        <f>+C4-C5</f>
        <v>106</v>
      </c>
      <c r="D6" s="4">
        <f>+B6*C6</f>
        <v>106000</v>
      </c>
      <c r="E6" s="4">
        <f>+E5</f>
        <v>500</v>
      </c>
      <c r="F6" s="16">
        <f>+F4-F5</f>
        <v>222.5</v>
      </c>
      <c r="G6" s="4">
        <f>+E6*F6</f>
        <v>111250</v>
      </c>
    </row>
    <row r="7" spans="1:7" x14ac:dyDescent="0.25">
      <c r="A7" s="3" t="s">
        <v>84</v>
      </c>
      <c r="B7" s="33">
        <f>+D6+G6</f>
        <v>217250</v>
      </c>
      <c r="C7" s="34"/>
      <c r="D7" s="34"/>
      <c r="E7" s="34"/>
      <c r="F7" s="34"/>
      <c r="G7" s="35"/>
    </row>
    <row r="9" spans="1:7" x14ac:dyDescent="0.25">
      <c r="A9" s="26" t="s">
        <v>90</v>
      </c>
      <c r="B9" s="26"/>
      <c r="C9" s="26"/>
      <c r="D9" s="26"/>
      <c r="E9" s="26"/>
      <c r="F9" s="26"/>
      <c r="G9" s="26"/>
    </row>
    <row r="10" spans="1:7" x14ac:dyDescent="0.25">
      <c r="A10" s="5"/>
      <c r="B10" s="26" t="s">
        <v>79</v>
      </c>
      <c r="C10" s="26"/>
      <c r="D10" s="26"/>
      <c r="E10" s="26" t="s">
        <v>80</v>
      </c>
      <c r="F10" s="26"/>
      <c r="G10" s="26"/>
    </row>
    <row r="11" spans="1:7" x14ac:dyDescent="0.25">
      <c r="A11" s="5" t="s">
        <v>18</v>
      </c>
      <c r="B11" s="5" t="s">
        <v>0</v>
      </c>
      <c r="C11" s="5" t="s">
        <v>42</v>
      </c>
      <c r="D11" s="5" t="s">
        <v>2</v>
      </c>
      <c r="E11" s="5" t="s">
        <v>0</v>
      </c>
      <c r="F11" s="5" t="s">
        <v>42</v>
      </c>
      <c r="G11" s="5" t="s">
        <v>2</v>
      </c>
    </row>
    <row r="12" spans="1:7" x14ac:dyDescent="0.25">
      <c r="A12" s="3" t="s">
        <v>81</v>
      </c>
      <c r="B12" s="4">
        <f>+B4</f>
        <v>1000</v>
      </c>
      <c r="C12" s="19">
        <f>+C4</f>
        <v>220.4</v>
      </c>
      <c r="D12" s="4">
        <f>+B12*C12</f>
        <v>220400</v>
      </c>
      <c r="E12" s="4">
        <f>+E4</f>
        <v>500</v>
      </c>
      <c r="F12" s="19">
        <f>+F4</f>
        <v>400.2</v>
      </c>
      <c r="G12" s="4">
        <f>+E12*F12</f>
        <v>200100</v>
      </c>
    </row>
    <row r="13" spans="1:7" x14ac:dyDescent="0.25">
      <c r="A13" s="3" t="s">
        <v>85</v>
      </c>
      <c r="B13" s="4">
        <f>+'COSTE DE VENTAS'!B21</f>
        <v>1000</v>
      </c>
      <c r="C13" s="16">
        <f>+'COSTE DE VENTAS'!C22</f>
        <v>98.9</v>
      </c>
      <c r="D13" s="4">
        <f>+B13*C13</f>
        <v>98900</v>
      </c>
      <c r="E13" s="4">
        <f>+'COSTE DE VENTAS'!E21</f>
        <v>500</v>
      </c>
      <c r="F13" s="16">
        <f>+'COSTE DE VENTAS'!F22</f>
        <v>158.69999999999999</v>
      </c>
      <c r="G13" s="4">
        <f>+E13*F13</f>
        <v>79350</v>
      </c>
    </row>
    <row r="14" spans="1:7" x14ac:dyDescent="0.25">
      <c r="A14" s="3" t="s">
        <v>86</v>
      </c>
      <c r="B14" s="4">
        <f>+B13</f>
        <v>1000</v>
      </c>
      <c r="C14" s="16">
        <f>+C12-C13</f>
        <v>121.5</v>
      </c>
      <c r="D14" s="4">
        <f>+B14*C14</f>
        <v>121500</v>
      </c>
      <c r="E14" s="4">
        <f>+E13</f>
        <v>500</v>
      </c>
      <c r="F14" s="16">
        <f>+F12-F13</f>
        <v>241.5</v>
      </c>
      <c r="G14" s="4">
        <f>+E14*F14</f>
        <v>120750</v>
      </c>
    </row>
    <row r="15" spans="1:7" x14ac:dyDescent="0.25">
      <c r="A15" s="3" t="s">
        <v>87</v>
      </c>
      <c r="B15" s="36">
        <f>+D14+G14</f>
        <v>242250</v>
      </c>
      <c r="C15" s="36"/>
      <c r="D15" s="36"/>
      <c r="E15" s="36"/>
      <c r="F15" s="36"/>
      <c r="G15" s="36"/>
    </row>
    <row r="16" spans="1:7" x14ac:dyDescent="0.25">
      <c r="A16" s="3" t="s">
        <v>19</v>
      </c>
      <c r="B16" s="36">
        <f>+'DATOS DEL PROBLEMA'!L4</f>
        <v>25000</v>
      </c>
      <c r="C16" s="36"/>
      <c r="D16" s="36"/>
      <c r="E16" s="36"/>
      <c r="F16" s="36"/>
      <c r="G16" s="36"/>
    </row>
    <row r="17" spans="1:7" x14ac:dyDescent="0.25">
      <c r="A17" s="13" t="s">
        <v>88</v>
      </c>
      <c r="B17" s="36">
        <f>+B15-B16</f>
        <v>217250</v>
      </c>
      <c r="C17" s="36"/>
      <c r="D17" s="36"/>
      <c r="E17" s="36"/>
      <c r="F17" s="36"/>
      <c r="G17" s="36"/>
    </row>
  </sheetData>
  <mergeCells count="10">
    <mergeCell ref="B7:G7"/>
    <mergeCell ref="B15:G15"/>
    <mergeCell ref="B16:G16"/>
    <mergeCell ref="B17:G17"/>
    <mergeCell ref="A1:G1"/>
    <mergeCell ref="B2:D2"/>
    <mergeCell ref="E2:G2"/>
    <mergeCell ref="A9:G9"/>
    <mergeCell ref="B10:D10"/>
    <mergeCell ref="E10:G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DATOS DEL PROBLEMA</vt:lpstr>
      <vt:lpstr>COSTES INDIRECTO SECCIONES</vt:lpstr>
      <vt:lpstr>COSTE DE LAS COMPRAS</vt:lpstr>
      <vt:lpstr>COSTE DE LA PRODUCCIÓN</vt:lpstr>
      <vt:lpstr>COSTE DE VENTAS</vt:lpstr>
      <vt:lpstr>RESULTADOS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fserrano</dc:creator>
  <cp:lastModifiedBy>Margarita</cp:lastModifiedBy>
  <cp:lastPrinted>2015-01-19T12:23:13Z</cp:lastPrinted>
  <dcterms:created xsi:type="dcterms:W3CDTF">2015-01-19T11:56:38Z</dcterms:created>
  <dcterms:modified xsi:type="dcterms:W3CDTF">2015-02-19T15:39:36Z</dcterms:modified>
</cp:coreProperties>
</file>