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autoCompressPictures="0" defaultThemeVersion="124226"/>
  <bookViews>
    <workbookView xWindow="1485" yWindow="60" windowWidth="20730" windowHeight="11760" activeTab="2"/>
  </bookViews>
  <sheets>
    <sheet name="Datos Enunciado" sheetId="5" r:id="rId1"/>
    <sheet name="Apartado 1" sheetId="2" r:id="rId2"/>
    <sheet name="Apartado 2" sheetId="6" r:id="rId3"/>
  </sheets>
  <calcPr calcId="1445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0" i="6" l="1"/>
  <c r="B31" i="6"/>
  <c r="D31" i="6" s="1"/>
  <c r="B30" i="6"/>
  <c r="D30" i="6" s="1"/>
  <c r="D32" i="6" s="1"/>
  <c r="B26" i="6" s="1"/>
  <c r="B19" i="6"/>
  <c r="B18" i="6"/>
  <c r="B14" i="6" s="1"/>
  <c r="B58" i="2" l="1"/>
  <c r="I23" i="6" s="1"/>
  <c r="D58" i="2"/>
  <c r="K23" i="6" s="1"/>
  <c r="B59" i="2"/>
  <c r="I24" i="6" s="1"/>
  <c r="D59" i="2"/>
  <c r="K24" i="6" s="1"/>
  <c r="B61" i="2"/>
  <c r="I26" i="6" s="1"/>
  <c r="D61" i="2"/>
  <c r="K26" i="6" s="1"/>
  <c r="B3" i="6"/>
  <c r="B39" i="2"/>
  <c r="F39" i="2" s="1"/>
  <c r="G39" i="2" s="1"/>
  <c r="D39" i="2"/>
  <c r="K5" i="6" s="1"/>
  <c r="B40" i="2"/>
  <c r="F40" i="2" s="1"/>
  <c r="G40" i="2" s="1"/>
  <c r="B9" i="6" s="1"/>
  <c r="D40" i="2"/>
  <c r="F59" i="2"/>
  <c r="G59" i="2"/>
  <c r="C9" i="6" s="1"/>
  <c r="B13" i="6"/>
  <c r="B15" i="6" s="1"/>
  <c r="I32" i="6" s="1"/>
  <c r="M32" i="6" s="1"/>
  <c r="N32" i="6" s="1"/>
  <c r="B21" i="6"/>
  <c r="B22" i="6"/>
  <c r="B25" i="6"/>
  <c r="J34" i="6"/>
  <c r="J33" i="6"/>
  <c r="J32" i="6"/>
  <c r="J31" i="6"/>
  <c r="E61" i="2"/>
  <c r="L26" i="6" s="1"/>
  <c r="C61" i="2"/>
  <c r="J26" i="6"/>
  <c r="E59" i="2"/>
  <c r="L24" i="6" s="1"/>
  <c r="C59" i="2"/>
  <c r="J24" i="6"/>
  <c r="E58" i="2"/>
  <c r="L23" i="6" s="1"/>
  <c r="C58" i="2"/>
  <c r="J23" i="6"/>
  <c r="I5" i="6"/>
  <c r="I6" i="6"/>
  <c r="K6" i="6"/>
  <c r="B42" i="2"/>
  <c r="I8" i="6" s="1"/>
  <c r="D42" i="2"/>
  <c r="K8" i="6"/>
  <c r="K15" i="6"/>
  <c r="J15" i="6"/>
  <c r="J14" i="6"/>
  <c r="J13" i="6"/>
  <c r="E42" i="2"/>
  <c r="L8" i="6" s="1"/>
  <c r="C42" i="2"/>
  <c r="J8" i="6"/>
  <c r="E40" i="2"/>
  <c r="L6" i="6" s="1"/>
  <c r="E39" i="2"/>
  <c r="L5" i="6"/>
  <c r="C40" i="2"/>
  <c r="J6" i="6" s="1"/>
  <c r="C39" i="2"/>
  <c r="J5" i="6"/>
  <c r="F61" i="2"/>
  <c r="G61" i="2" s="1"/>
  <c r="G62" i="2" s="1"/>
  <c r="B6" i="2"/>
  <c r="B7" i="2"/>
  <c r="B5" i="2" s="1"/>
  <c r="B9" i="2"/>
  <c r="D66" i="2"/>
  <c r="B13" i="2"/>
  <c r="B14" i="2"/>
  <c r="B12" i="2"/>
  <c r="C11" i="2" s="1"/>
  <c r="B16" i="2"/>
  <c r="D67" i="2"/>
  <c r="B21" i="2"/>
  <c r="B22" i="2"/>
  <c r="B20" i="2"/>
  <c r="B24" i="2"/>
  <c r="B25" i="2"/>
  <c r="B26" i="2"/>
  <c r="B27" i="2"/>
  <c r="B23" i="2"/>
  <c r="C29" i="2"/>
  <c r="C30" i="2"/>
  <c r="C68" i="2"/>
  <c r="C67" i="2"/>
  <c r="E66" i="2"/>
  <c r="C66" i="2"/>
  <c r="D47" i="2"/>
  <c r="D48" i="2"/>
  <c r="B23" i="5"/>
  <c r="C49" i="2"/>
  <c r="C48" i="2"/>
  <c r="E47" i="2"/>
  <c r="C47" i="2"/>
  <c r="K14" i="5"/>
  <c r="K15" i="5"/>
  <c r="G16" i="5"/>
  <c r="K17" i="5"/>
  <c r="G18" i="5"/>
  <c r="K19" i="5"/>
  <c r="K5" i="5"/>
  <c r="K8" i="5"/>
  <c r="G9" i="5"/>
  <c r="B28" i="2"/>
  <c r="A27" i="2"/>
  <c r="A26" i="2"/>
  <c r="A25" i="2"/>
  <c r="A24" i="2"/>
  <c r="A22" i="2"/>
  <c r="A21" i="2"/>
  <c r="B8" i="2"/>
  <c r="B15" i="2"/>
  <c r="A14" i="2"/>
  <c r="A13" i="2"/>
  <c r="C29" i="5"/>
  <c r="C35" i="5"/>
  <c r="K6" i="5"/>
  <c r="G7" i="5"/>
  <c r="K10" i="5"/>
  <c r="B19" i="2" l="1"/>
  <c r="C41" i="5"/>
  <c r="C4" i="2"/>
  <c r="B66" i="2" s="1"/>
  <c r="F66" i="2" s="1"/>
  <c r="G66" i="2" s="1"/>
  <c r="C31" i="2"/>
  <c r="C33" i="2" s="1"/>
  <c r="B48" i="2"/>
  <c r="F48" i="2" s="1"/>
  <c r="G48" i="2" s="1"/>
  <c r="B67" i="2"/>
  <c r="F67" i="2" s="1"/>
  <c r="G67" i="2" s="1"/>
  <c r="B47" i="2"/>
  <c r="F47" i="2" s="1"/>
  <c r="G47" i="2" s="1"/>
  <c r="F42" i="2"/>
  <c r="C32" i="2"/>
  <c r="F58" i="2"/>
  <c r="G58" i="2" s="1"/>
  <c r="C8" i="6"/>
  <c r="G60" i="2"/>
  <c r="G63" i="2" s="1"/>
  <c r="B62" i="2"/>
  <c r="D9" i="6"/>
  <c r="B60" i="2"/>
  <c r="B8" i="6"/>
  <c r="G41" i="2"/>
  <c r="B41" i="2"/>
  <c r="M5" i="6"/>
  <c r="N5" i="6" s="1"/>
  <c r="M26" i="6"/>
  <c r="N26" i="6" s="1"/>
  <c r="N27" i="6" s="1"/>
  <c r="M23" i="6"/>
  <c r="N23" i="6" s="1"/>
  <c r="M6" i="6"/>
  <c r="N6" i="6" s="1"/>
  <c r="B23" i="6"/>
  <c r="I33" i="6" s="1"/>
  <c r="M33" i="6" s="1"/>
  <c r="N33" i="6" s="1"/>
  <c r="B27" i="6"/>
  <c r="I14" i="6"/>
  <c r="M14" i="6" s="1"/>
  <c r="N14" i="6" s="1"/>
  <c r="M8" i="6"/>
  <c r="I9" i="6" s="1"/>
  <c r="M24" i="6"/>
  <c r="N24" i="6" s="1"/>
  <c r="C18" i="2" l="1"/>
  <c r="B68" i="2" s="1"/>
  <c r="B49" i="2"/>
  <c r="B43" i="2"/>
  <c r="F44" i="2" s="1"/>
  <c r="D49" i="2" s="1"/>
  <c r="G42" i="2"/>
  <c r="G43" i="2" s="1"/>
  <c r="G44" i="2"/>
  <c r="F63" i="2"/>
  <c r="D68" i="2" s="1"/>
  <c r="D8" i="6"/>
  <c r="D10" i="6" s="1"/>
  <c r="B4" i="6" s="1"/>
  <c r="B5" i="6" s="1"/>
  <c r="I31" i="6" s="1"/>
  <c r="N7" i="6"/>
  <c r="I34" i="6"/>
  <c r="M34" i="6" s="1"/>
  <c r="N34" i="6" s="1"/>
  <c r="E31" i="6"/>
  <c r="F31" i="6" s="1"/>
  <c r="E30" i="6"/>
  <c r="I15" i="6"/>
  <c r="M15" i="6" s="1"/>
  <c r="N15" i="6" s="1"/>
  <c r="I27" i="6"/>
  <c r="I7" i="6"/>
  <c r="K13" i="6" s="1"/>
  <c r="I25" i="6"/>
  <c r="K31" i="6" s="1"/>
  <c r="N8" i="6"/>
  <c r="N9" i="6" s="1"/>
  <c r="N10" i="6" s="1"/>
  <c r="N25" i="6"/>
  <c r="N28" i="6" s="1"/>
  <c r="F68" i="2" l="1"/>
  <c r="G68" i="2" s="1"/>
  <c r="G69" i="2" s="1"/>
  <c r="F49" i="2"/>
  <c r="F50" i="2" s="1"/>
  <c r="F52" i="2" s="1"/>
  <c r="G52" i="2" s="1"/>
  <c r="M31" i="6"/>
  <c r="N31" i="6" s="1"/>
  <c r="N35" i="6" s="1"/>
  <c r="N37" i="6" s="1"/>
  <c r="I13" i="6"/>
  <c r="M13" i="6"/>
  <c r="N13" i="6" s="1"/>
  <c r="N16" i="6" s="1"/>
  <c r="N18" i="6" s="1"/>
  <c r="E32" i="6"/>
  <c r="F30" i="6"/>
  <c r="M28" i="6"/>
  <c r="M10" i="6"/>
  <c r="F69" i="2" l="1"/>
  <c r="F71" i="2" s="1"/>
  <c r="G71" i="2" s="1"/>
  <c r="G49" i="2"/>
  <c r="G50" i="2" s="1"/>
  <c r="M35" i="6"/>
  <c r="M37" i="6" s="1"/>
  <c r="M16" i="6"/>
  <c r="M18" i="6" s="1"/>
</calcChain>
</file>

<file path=xl/sharedStrings.xml><?xml version="1.0" encoding="utf-8"?>
<sst xmlns="http://schemas.openxmlformats.org/spreadsheetml/2006/main" count="249" uniqueCount="123">
  <si>
    <t>Envase</t>
  </si>
  <si>
    <t>Costes indirectos fabricación variables</t>
  </si>
  <si>
    <t>Mascarillas y guantes látex</t>
  </si>
  <si>
    <t>Electricidad</t>
  </si>
  <si>
    <t>Embalaje</t>
  </si>
  <si>
    <t>Otros</t>
  </si>
  <si>
    <t>Costes indirectos fabricación fijos</t>
  </si>
  <si>
    <t>Amortización nave producción</t>
  </si>
  <si>
    <t>Limpieza área producción</t>
  </si>
  <si>
    <t>Seguros contra incendios</t>
  </si>
  <si>
    <t>Personal técnico</t>
  </si>
  <si>
    <t>Coste directo de materiales</t>
  </si>
  <si>
    <t>Total costes indirectos fabricación presupuestados</t>
  </si>
  <si>
    <t>Lubricantes</t>
  </si>
  <si>
    <t>Grupo A</t>
  </si>
  <si>
    <t>Mascarillas y guantes de látex</t>
  </si>
  <si>
    <t>Grupo B</t>
  </si>
  <si>
    <t xml:space="preserve">Horas de mano de obra directa </t>
  </si>
  <si>
    <t>Grupo C</t>
  </si>
  <si>
    <t>Coste acumulado</t>
  </si>
  <si>
    <t>Resto de costes indirectos fabricación</t>
  </si>
  <si>
    <t>Costes indirectos de fabricación grupo A</t>
  </si>
  <si>
    <t>Base de imputación</t>
  </si>
  <si>
    <t>Costes indirectos de fabricación Grupo B</t>
  </si>
  <si>
    <t>Costes indirectos de fabricación Grupo C</t>
  </si>
  <si>
    <t>Variables</t>
  </si>
  <si>
    <t>Fijos</t>
  </si>
  <si>
    <t>Coste directo materiales</t>
  </si>
  <si>
    <t>Coste directo mano de obra</t>
  </si>
  <si>
    <t>Costes indirectos de fabricación Grupo A</t>
  </si>
  <si>
    <t>CÁLCULO DE LAS TASAS DE IMPUTACIÓN DE COSTES INDIRECTOS DE FABRICACIÓN</t>
  </si>
  <si>
    <t xml:space="preserve"> COSTE DIRECTO MATERIALES</t>
  </si>
  <si>
    <t>kg/u.c.</t>
  </si>
  <si>
    <t>u.c./u.c.</t>
  </si>
  <si>
    <t>horas/u.c.</t>
  </si>
  <si>
    <t xml:space="preserve"> COSTE DIRECTO MANO DE OBRA</t>
  </si>
  <si>
    <t>Base real</t>
  </si>
  <si>
    <t>GRUPO A</t>
  </si>
  <si>
    <t>GRUPO B</t>
  </si>
  <si>
    <t>GRUPO C</t>
  </si>
  <si>
    <t>Café en grano (CG)</t>
  </si>
  <si>
    <t>Café molido (CM)</t>
  </si>
  <si>
    <t>Granos de café</t>
  </si>
  <si>
    <t>Horas actividad</t>
  </si>
  <si>
    <t>Productos</t>
  </si>
  <si>
    <t xml:space="preserve">Consumo </t>
  </si>
  <si>
    <t>precio</t>
  </si>
  <si>
    <t>Coste</t>
  </si>
  <si>
    <t>Coste unitario</t>
  </si>
  <si>
    <t>Coste total</t>
  </si>
  <si>
    <t>Compras</t>
  </si>
  <si>
    <t>Operación Tueste</t>
  </si>
  <si>
    <t>Unidades terminadas</t>
  </si>
  <si>
    <t>Operación  Molido</t>
  </si>
  <si>
    <t>Operación Envasado</t>
  </si>
  <si>
    <t>Operación Molido</t>
  </si>
  <si>
    <t>Unidades equivalentes</t>
  </si>
  <si>
    <t>Coste unidad equivalente</t>
  </si>
  <si>
    <t>COMPRAS</t>
  </si>
  <si>
    <t>OPERACIÓN TUESTE</t>
  </si>
  <si>
    <t>OPERACIÓN MOLIDO</t>
  </si>
  <si>
    <t>OPERACIÓN ENVASADO</t>
  </si>
  <si>
    <t>PRODUCCIÓN DEL PERIODO</t>
  </si>
  <si>
    <t>Unidades</t>
  </si>
  <si>
    <t xml:space="preserve">H/ MOD </t>
  </si>
  <si>
    <t>CRITERIOS PARA DETERMINAR TASAS DE IMPUTACIÓN COSTES INDIRECTOS</t>
  </si>
  <si>
    <t>INFORMACIÓN EXTRAÍDA DEL PRESUPUESTO ANUAL</t>
  </si>
  <si>
    <t>Mano de obra total presupuestada (horas)</t>
  </si>
  <si>
    <t>Producción presupuestada CM (u.c.)</t>
  </si>
  <si>
    <t>Cantidad</t>
  </si>
  <si>
    <t>Euros</t>
  </si>
  <si>
    <t>COSTES INDIRECTOS DE FABRICACIÓN PRESUPUESTADOS</t>
  </si>
  <si>
    <t>Mano de obra directa</t>
  </si>
  <si>
    <t>€/kg</t>
  </si>
  <si>
    <t>€/u.c.</t>
  </si>
  <si>
    <t>€/hora</t>
  </si>
  <si>
    <t>TOTAL COSTE DIRECTO UNITARIO</t>
  </si>
  <si>
    <t xml:space="preserve">COSTE DIRECTO UNITARIO CAFÉ EN GRANO </t>
  </si>
  <si>
    <t>COSTE DIRECTO UNITARIO CAFÉ MOLIDO</t>
  </si>
  <si>
    <t>Café en grano (CG) (u.c./hora)</t>
  </si>
  <si>
    <t>Café molido (CM) (u.c./hora)</t>
  </si>
  <si>
    <t>PRODUCTIVIDAD REAL NOVIEMBRE</t>
  </si>
  <si>
    <t>CENTROS PRINCIPALES</t>
  </si>
  <si>
    <t>COSTE</t>
  </si>
  <si>
    <t>CRITERIO DE IMPUTACIÓN</t>
  </si>
  <si>
    <t>€/hora MOD</t>
  </si>
  <si>
    <t>€/€ CA</t>
  </si>
  <si>
    <t>TASA IMPUTACIÓN GRUPO A</t>
  </si>
  <si>
    <t>TASA IMPUTACIÓN  GRUPO B</t>
  </si>
  <si>
    <t>TASA IMPUTACIÓN  GRUPO C</t>
  </si>
  <si>
    <t>COSTE DIRECTO</t>
  </si>
  <si>
    <t>COSTES INDIRECTOS FABRICACIÓN</t>
  </si>
  <si>
    <t>Horas actividad totales estimadas</t>
  </si>
  <si>
    <t>Horas actividad estimadas producción CM</t>
  </si>
  <si>
    <t>COSTES DIRECTOS</t>
  </si>
  <si>
    <t>€</t>
  </si>
  <si>
    <t xml:space="preserve">COSTE DE PRODUCCIÓN </t>
  </si>
  <si>
    <t>Tasa</t>
  </si>
  <si>
    <t>ESTRUCTURA DEL COSTE DE PRODUCCIÓN CAFÉ EN GRANO (CG)</t>
  </si>
  <si>
    <t>ESTRUCTURA DEL COSTE DE PRODUCCIÓN CAFÉ MOLIDO (CM)</t>
  </si>
  <si>
    <t>TIEMPO ENVASADO</t>
  </si>
  <si>
    <t>u.c. de café en grano</t>
  </si>
  <si>
    <t>de u.c. café molido</t>
  </si>
  <si>
    <t>€/unidad equivalente</t>
  </si>
  <si>
    <t>€/€ de material directo</t>
  </si>
  <si>
    <t>Base de imputación (€)</t>
  </si>
  <si>
    <t>€/€ material directo</t>
  </si>
  <si>
    <t>BASES DE IMPUTACIÓN DEL COSTE DE LOS CENTROS</t>
  </si>
  <si>
    <t xml:space="preserve">COSTES INDIRECTOS FABRICACIÓN </t>
  </si>
  <si>
    <t>COSTES DE CENTROS</t>
  </si>
  <si>
    <t>u.c.</t>
  </si>
  <si>
    <t>Base imputación para u.c. producto</t>
  </si>
  <si>
    <t>u.equivalente</t>
  </si>
  <si>
    <t>APARTADO 2</t>
  </si>
  <si>
    <t>Envases</t>
  </si>
  <si>
    <t>Coste total material</t>
  </si>
  <si>
    <t>Coste material para CM</t>
  </si>
  <si>
    <t>Coste material para CG</t>
  </si>
  <si>
    <t>Unidades terminadas café molido</t>
  </si>
  <si>
    <t>Coeficiente equivalencia</t>
  </si>
  <si>
    <t>Coste total del centro</t>
  </si>
  <si>
    <t>Coste por unidad terminada</t>
  </si>
  <si>
    <t>CÁLCULO DEL COSTE DE PRODUCCIÓN DE LOS PRODUCTOS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</si>
</sst>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#,##0\ &quot;€&quot;"/>
  </numFmts>
  <fonts count="14" x14ac:knownFonts="1"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2"/>
      <color theme="10"/>
      <name val="Calibri"/>
      <family val="2"/>
      <charset val="204"/>
      <scheme val="minor"/>
    </font>
    <font>
      <u/>
      <sz val="12"/>
      <color theme="11"/>
      <name val="Calibri"/>
      <family val="2"/>
      <charset val="204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-0.249977111117893"/>
        <bgColor indexed="64"/>
      </patternFill>
    </fill>
  </fills>
  <borders count="7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thin">
        <color theme="4"/>
      </top>
      <bottom style="medium">
        <color indexed="64"/>
      </bottom>
      <diagonal/>
    </border>
    <border>
      <left/>
      <right/>
      <top style="thin">
        <color theme="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theme="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theme="4"/>
      </bottom>
      <diagonal/>
    </border>
    <border>
      <left style="medium">
        <color indexed="64"/>
      </left>
      <right/>
      <top/>
      <bottom style="double">
        <color theme="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theme="4"/>
      </top>
      <bottom/>
      <diagonal/>
    </border>
    <border>
      <left style="medium">
        <color indexed="64"/>
      </left>
      <right style="thin">
        <color auto="1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auto="1"/>
      </right>
      <top style="thin">
        <color theme="4"/>
      </top>
      <bottom/>
      <diagonal/>
    </border>
    <border>
      <left/>
      <right style="medium">
        <color indexed="64"/>
      </right>
      <top style="thin">
        <color theme="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theme="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9">
    <xf numFmtId="0" fontId="0" fillId="0" borderId="0"/>
    <xf numFmtId="0" fontId="2" fillId="0" borderId="1" applyNumberFormat="0" applyFill="0" applyAlignment="0" applyProtection="0"/>
    <xf numFmtId="0" fontId="4" fillId="2" borderId="0" applyNumberFormat="0" applyBorder="0" applyAlignment="0" applyProtection="0"/>
    <xf numFmtId="0" fontId="1" fillId="3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6">
    <xf numFmtId="0" fontId="0" fillId="0" borderId="0" xfId="0"/>
    <xf numFmtId="3" fontId="0" fillId="0" borderId="0" xfId="0" applyNumberFormat="1"/>
    <xf numFmtId="0" fontId="5" fillId="0" borderId="0" xfId="0" applyFont="1"/>
    <xf numFmtId="0" fontId="6" fillId="0" borderId="0" xfId="0" applyFont="1"/>
    <xf numFmtId="4" fontId="0" fillId="0" borderId="0" xfId="0" applyNumberFormat="1"/>
    <xf numFmtId="0" fontId="0" fillId="0" borderId="0" xfId="0" applyAlignment="1"/>
    <xf numFmtId="0" fontId="0" fillId="0" borderId="0" xfId="0" applyAlignment="1">
      <alignment wrapText="1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left"/>
    </xf>
    <xf numFmtId="4" fontId="0" fillId="0" borderId="0" xfId="0" applyNumberFormat="1" applyBorder="1"/>
    <xf numFmtId="0" fontId="0" fillId="0" borderId="0" xfId="0" applyBorder="1"/>
    <xf numFmtId="165" fontId="2" fillId="0" borderId="8" xfId="1" applyNumberForma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/>
    <xf numFmtId="0" fontId="8" fillId="0" borderId="0" xfId="0" applyFont="1" applyAlignment="1"/>
    <xf numFmtId="0" fontId="3" fillId="2" borderId="12" xfId="2" applyFont="1" applyBorder="1"/>
    <xf numFmtId="0" fontId="3" fillId="2" borderId="13" xfId="2" applyFont="1" applyBorder="1" applyAlignment="1">
      <alignment horizontal="center" vertical="center" wrapText="1"/>
    </xf>
    <xf numFmtId="0" fontId="0" fillId="3" borderId="12" xfId="3" applyFont="1" applyBorder="1"/>
    <xf numFmtId="3" fontId="1" fillId="3" borderId="13" xfId="3" applyNumberFormat="1" applyBorder="1"/>
    <xf numFmtId="0" fontId="0" fillId="3" borderId="14" xfId="3" applyFont="1" applyBorder="1"/>
    <xf numFmtId="3" fontId="1" fillId="3" borderId="15" xfId="3" applyNumberForma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3" borderId="2" xfId="3" applyFont="1" applyBorder="1" applyAlignment="1">
      <alignment horizontal="center" vertical="center" wrapText="1"/>
    </xf>
    <xf numFmtId="165" fontId="0" fillId="3" borderId="21" xfId="3" applyNumberFormat="1" applyFont="1" applyBorder="1"/>
    <xf numFmtId="165" fontId="0" fillId="3" borderId="23" xfId="3" applyNumberFormat="1" applyFont="1" applyBorder="1"/>
    <xf numFmtId="3" fontId="1" fillId="3" borderId="26" xfId="3" applyNumberFormat="1" applyFont="1" applyBorder="1"/>
    <xf numFmtId="3" fontId="1" fillId="3" borderId="25" xfId="3" applyNumberFormat="1" applyFont="1" applyBorder="1"/>
    <xf numFmtId="165" fontId="1" fillId="3" borderId="27" xfId="3" applyNumberFormat="1" applyFont="1" applyBorder="1"/>
    <xf numFmtId="0" fontId="0" fillId="0" borderId="0" xfId="0" applyBorder="1" applyAlignment="1"/>
    <xf numFmtId="165" fontId="1" fillId="3" borderId="28" xfId="3" applyNumberFormat="1" applyFont="1" applyBorder="1"/>
    <xf numFmtId="0" fontId="3" fillId="2" borderId="29" xfId="2" applyFont="1" applyBorder="1"/>
    <xf numFmtId="0" fontId="3" fillId="2" borderId="17" xfId="2" applyFont="1" applyBorder="1" applyAlignment="1">
      <alignment horizontal="center" vertical="center" wrapText="1"/>
    </xf>
    <xf numFmtId="0" fontId="3" fillId="2" borderId="30" xfId="2" applyFont="1" applyBorder="1" applyAlignment="1">
      <alignment horizontal="center"/>
    </xf>
    <xf numFmtId="0" fontId="0" fillId="0" borderId="31" xfId="0" applyBorder="1"/>
    <xf numFmtId="0" fontId="0" fillId="0" borderId="32" xfId="0" applyBorder="1"/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4" fontId="2" fillId="3" borderId="22" xfId="3" applyNumberFormat="1" applyFont="1" applyBorder="1"/>
    <xf numFmtId="165" fontId="2" fillId="3" borderId="23" xfId="3" applyNumberFormat="1" applyFont="1" applyBorder="1"/>
    <xf numFmtId="165" fontId="2" fillId="3" borderId="24" xfId="3" applyNumberFormat="1" applyFont="1" applyBorder="1"/>
    <xf numFmtId="164" fontId="2" fillId="3" borderId="33" xfId="3" applyNumberFormat="1" applyFont="1" applyBorder="1"/>
    <xf numFmtId="0" fontId="0" fillId="0" borderId="34" xfId="0" applyBorder="1"/>
    <xf numFmtId="0" fontId="0" fillId="0" borderId="35" xfId="0" applyBorder="1"/>
    <xf numFmtId="0" fontId="0" fillId="0" borderId="35" xfId="0" applyFont="1" applyBorder="1"/>
    <xf numFmtId="0" fontId="0" fillId="0" borderId="36" xfId="0" applyBorder="1"/>
    <xf numFmtId="4" fontId="0" fillId="0" borderId="3" xfId="0" applyNumberFormat="1" applyBorder="1"/>
    <xf numFmtId="4" fontId="0" fillId="0" borderId="4" xfId="0" applyNumberFormat="1" applyBorder="1"/>
    <xf numFmtId="0" fontId="0" fillId="0" borderId="4" xfId="0" applyBorder="1"/>
    <xf numFmtId="0" fontId="0" fillId="0" borderId="3" xfId="0" applyBorder="1"/>
    <xf numFmtId="164" fontId="1" fillId="0" borderId="7" xfId="1" applyNumberFormat="1" applyFont="1" applyBorder="1" applyAlignment="1">
      <alignment horizontal="right" vertical="center" wrapText="1"/>
    </xf>
    <xf numFmtId="3" fontId="2" fillId="4" borderId="31" xfId="0" applyNumberFormat="1" applyFont="1" applyFill="1" applyBorder="1" applyAlignment="1">
      <alignment horizontal="center" vertical="center" wrapText="1"/>
    </xf>
    <xf numFmtId="164" fontId="1" fillId="0" borderId="38" xfId="1" applyNumberFormat="1" applyFont="1" applyBorder="1" applyAlignment="1">
      <alignment horizontal="right" vertical="center" wrapText="1"/>
    </xf>
    <xf numFmtId="164" fontId="1" fillId="0" borderId="39" xfId="1" applyNumberFormat="1" applyFont="1" applyBorder="1" applyAlignment="1">
      <alignment horizontal="right" vertical="center" wrapText="1"/>
    </xf>
    <xf numFmtId="3" fontId="2" fillId="3" borderId="46" xfId="3" applyNumberFormat="1" applyFont="1" applyBorder="1"/>
    <xf numFmtId="3" fontId="2" fillId="3" borderId="47" xfId="3" applyNumberFormat="1" applyFont="1" applyBorder="1"/>
    <xf numFmtId="164" fontId="3" fillId="2" borderId="11" xfId="2" applyNumberFormat="1" applyFont="1" applyBorder="1" applyAlignment="1">
      <alignment horizontal="right" vertical="center"/>
    </xf>
    <xf numFmtId="0" fontId="0" fillId="3" borderId="2" xfId="3" applyFont="1" applyBorder="1"/>
    <xf numFmtId="0" fontId="0" fillId="3" borderId="29" xfId="3" applyFont="1" applyBorder="1"/>
    <xf numFmtId="0" fontId="0" fillId="3" borderId="37" xfId="3" applyFont="1" applyBorder="1"/>
    <xf numFmtId="0" fontId="0" fillId="3" borderId="49" xfId="3" applyFont="1" applyBorder="1"/>
    <xf numFmtId="0" fontId="0" fillId="3" borderId="32" xfId="3" applyFont="1" applyBorder="1"/>
    <xf numFmtId="164" fontId="0" fillId="3" borderId="2" xfId="3" applyNumberFormat="1" applyFont="1" applyBorder="1"/>
    <xf numFmtId="0" fontId="3" fillId="5" borderId="2" xfId="2" applyFont="1" applyFill="1" applyBorder="1" applyAlignment="1">
      <alignment horizontal="center"/>
    </xf>
    <xf numFmtId="0" fontId="3" fillId="2" borderId="16" xfId="2" applyFont="1" applyBorder="1" applyAlignment="1">
      <alignment horizontal="center" wrapText="1"/>
    </xf>
    <xf numFmtId="0" fontId="3" fillId="2" borderId="20" xfId="2" applyFont="1" applyBorder="1" applyAlignment="1">
      <alignment horizontal="center" wrapText="1"/>
    </xf>
    <xf numFmtId="2" fontId="3" fillId="2" borderId="20" xfId="2" applyNumberFormat="1" applyFont="1" applyBorder="1" applyAlignment="1">
      <alignment horizontal="right" wrapText="1"/>
    </xf>
    <xf numFmtId="0" fontId="3" fillId="2" borderId="17" xfId="2" applyFont="1" applyBorder="1" applyAlignment="1">
      <alignment horizontal="left" wrapText="1"/>
    </xf>
    <xf numFmtId="165" fontId="2" fillId="0" borderId="21" xfId="1" applyNumberFormat="1" applyBorder="1" applyAlignment="1">
      <alignment horizontal="center" vertical="center" wrapText="1"/>
    </xf>
    <xf numFmtId="164" fontId="2" fillId="0" borderId="1" xfId="1" applyNumberFormat="1" applyBorder="1"/>
    <xf numFmtId="165" fontId="2" fillId="0" borderId="1" xfId="1" applyNumberFormat="1" applyBorder="1" applyAlignment="1">
      <alignment horizontal="center" vertical="center" wrapText="1"/>
    </xf>
    <xf numFmtId="165" fontId="2" fillId="0" borderId="22" xfId="1" applyNumberFormat="1" applyBorder="1"/>
    <xf numFmtId="4" fontId="0" fillId="0" borderId="12" xfId="0" applyNumberFormat="1" applyBorder="1"/>
    <xf numFmtId="165" fontId="2" fillId="0" borderId="22" xfId="1" applyNumberFormat="1" applyBorder="1" applyAlignment="1">
      <alignment horizontal="center" vertical="center" wrapText="1"/>
    </xf>
    <xf numFmtId="3" fontId="0" fillId="0" borderId="36" xfId="0" applyNumberFormat="1" applyBorder="1"/>
    <xf numFmtId="165" fontId="2" fillId="0" borderId="1" xfId="1" applyNumberFormat="1" applyBorder="1"/>
    <xf numFmtId="3" fontId="0" fillId="0" borderId="0" xfId="0" applyNumberFormat="1" applyBorder="1"/>
    <xf numFmtId="164" fontId="0" fillId="0" borderId="0" xfId="0" applyNumberFormat="1" applyBorder="1"/>
    <xf numFmtId="164" fontId="2" fillId="0" borderId="24" xfId="1" applyNumberFormat="1" applyBorder="1"/>
    <xf numFmtId="164" fontId="2" fillId="0" borderId="50" xfId="1" applyNumberFormat="1" applyBorder="1" applyAlignment="1">
      <alignment horizontal="right" vertical="center"/>
    </xf>
    <xf numFmtId="164" fontId="2" fillId="0" borderId="0" xfId="1" applyNumberFormat="1" applyBorder="1" applyAlignment="1">
      <alignment horizontal="right" vertical="center"/>
    </xf>
    <xf numFmtId="164" fontId="0" fillId="0" borderId="13" xfId="0" applyNumberFormat="1" applyBorder="1"/>
    <xf numFmtId="164" fontId="2" fillId="3" borderId="51" xfId="3" applyNumberFormat="1" applyFont="1" applyBorder="1" applyAlignment="1"/>
    <xf numFmtId="164" fontId="2" fillId="0" borderId="1" xfId="1" applyNumberFormat="1" applyBorder="1" applyAlignment="1">
      <alignment horizontal="right" vertical="center"/>
    </xf>
    <xf numFmtId="164" fontId="2" fillId="0" borderId="22" xfId="1" applyNumberFormat="1" applyBorder="1" applyAlignment="1">
      <alignment horizontal="right" vertical="center" wrapText="1"/>
    </xf>
    <xf numFmtId="0" fontId="2" fillId="0" borderId="12" xfId="0" applyFont="1" applyBorder="1"/>
    <xf numFmtId="2" fontId="0" fillId="0" borderId="0" xfId="0" applyNumberFormat="1" applyBorder="1"/>
    <xf numFmtId="164" fontId="0" fillId="0" borderId="38" xfId="0" applyNumberFormat="1" applyBorder="1"/>
    <xf numFmtId="164" fontId="0" fillId="0" borderId="39" xfId="0" applyNumberFormat="1" applyBorder="1"/>
    <xf numFmtId="164" fontId="0" fillId="0" borderId="52" xfId="0" applyNumberFormat="1" applyBorder="1"/>
    <xf numFmtId="164" fontId="2" fillId="0" borderId="13" xfId="1" applyNumberFormat="1" applyBorder="1" applyAlignment="1">
      <alignment horizontal="right" vertical="center" wrapText="1"/>
    </xf>
    <xf numFmtId="164" fontId="2" fillId="0" borderId="8" xfId="1" applyNumberFormat="1" applyBorder="1" applyAlignment="1">
      <alignment horizontal="right" vertical="center"/>
    </xf>
    <xf numFmtId="164" fontId="2" fillId="0" borderId="48" xfId="1" applyNumberFormat="1" applyBorder="1" applyAlignment="1">
      <alignment horizontal="right" vertical="center" wrapText="1"/>
    </xf>
    <xf numFmtId="2" fontId="0" fillId="0" borderId="4" xfId="0" applyNumberFormat="1" applyBorder="1"/>
    <xf numFmtId="0" fontId="0" fillId="0" borderId="53" xfId="0" applyBorder="1"/>
    <xf numFmtId="2" fontId="0" fillId="0" borderId="54" xfId="0" applyNumberFormat="1" applyBorder="1"/>
    <xf numFmtId="0" fontId="0" fillId="0" borderId="55" xfId="0" applyBorder="1"/>
    <xf numFmtId="165" fontId="2" fillId="0" borderId="0" xfId="1" applyNumberFormat="1" applyBorder="1" applyAlignment="1">
      <alignment horizontal="center" vertical="center"/>
    </xf>
    <xf numFmtId="2" fontId="0" fillId="0" borderId="3" xfId="0" applyNumberFormat="1" applyBorder="1"/>
    <xf numFmtId="0" fontId="0" fillId="0" borderId="56" xfId="0" applyBorder="1"/>
    <xf numFmtId="2" fontId="0" fillId="0" borderId="57" xfId="0" applyNumberFormat="1" applyBorder="1"/>
    <xf numFmtId="0" fontId="0" fillId="0" borderId="58" xfId="0" applyBorder="1"/>
    <xf numFmtId="4" fontId="0" fillId="0" borderId="57" xfId="0" applyNumberFormat="1" applyBorder="1"/>
    <xf numFmtId="164" fontId="0" fillId="0" borderId="3" xfId="0" applyNumberFormat="1" applyBorder="1"/>
    <xf numFmtId="164" fontId="0" fillId="0" borderId="4" xfId="0" applyNumberFormat="1" applyBorder="1"/>
    <xf numFmtId="164" fontId="0" fillId="0" borderId="57" xfId="0" applyNumberFormat="1" applyBorder="1"/>
    <xf numFmtId="3" fontId="2" fillId="3" borderId="60" xfId="3" applyNumberFormat="1" applyFont="1" applyBorder="1" applyAlignment="1">
      <alignment horizontal="center" vertical="center"/>
    </xf>
    <xf numFmtId="3" fontId="2" fillId="3" borderId="62" xfId="3" applyNumberFormat="1" applyFont="1" applyBorder="1" applyAlignment="1">
      <alignment horizontal="center" vertical="center"/>
    </xf>
    <xf numFmtId="164" fontId="0" fillId="0" borderId="63" xfId="0" applyNumberFormat="1" applyBorder="1"/>
    <xf numFmtId="164" fontId="2" fillId="0" borderId="22" xfId="1" applyNumberFormat="1" applyBorder="1" applyAlignment="1">
      <alignment horizontal="right" vertical="center"/>
    </xf>
    <xf numFmtId="9" fontId="0" fillId="0" borderId="2" xfId="0" applyNumberFormat="1" applyBorder="1"/>
    <xf numFmtId="0" fontId="0" fillId="3" borderId="5" xfId="3" applyFont="1" applyBorder="1"/>
    <xf numFmtId="4" fontId="0" fillId="0" borderId="64" xfId="0" applyNumberFormat="1" applyBorder="1"/>
    <xf numFmtId="0" fontId="0" fillId="0" borderId="64" xfId="0" applyBorder="1"/>
    <xf numFmtId="0" fontId="0" fillId="0" borderId="54" xfId="0" applyBorder="1"/>
    <xf numFmtId="3" fontId="2" fillId="4" borderId="16" xfId="0" applyNumberFormat="1" applyFont="1" applyFill="1" applyBorder="1" applyAlignment="1">
      <alignment horizontal="center" vertical="center" wrapText="1"/>
    </xf>
    <xf numFmtId="164" fontId="2" fillId="4" borderId="20" xfId="0" applyNumberFormat="1" applyFont="1" applyFill="1" applyBorder="1" applyAlignment="1">
      <alignment vertical="center"/>
    </xf>
    <xf numFmtId="0" fontId="0" fillId="0" borderId="66" xfId="0" applyBorder="1"/>
    <xf numFmtId="0" fontId="0" fillId="0" borderId="67" xfId="0" applyBorder="1"/>
    <xf numFmtId="2" fontId="0" fillId="0" borderId="36" xfId="0" applyNumberFormat="1" applyBorder="1"/>
    <xf numFmtId="3" fontId="2" fillId="4" borderId="18" xfId="0" applyNumberFormat="1" applyFont="1" applyFill="1" applyBorder="1" applyAlignment="1">
      <alignment horizontal="center" vertical="center" wrapText="1"/>
    </xf>
    <xf numFmtId="164" fontId="2" fillId="4" borderId="68" xfId="0" applyNumberFormat="1" applyFont="1" applyFill="1" applyBorder="1" applyAlignment="1">
      <alignment vertical="center"/>
    </xf>
    <xf numFmtId="3" fontId="0" fillId="0" borderId="64" xfId="0" applyNumberFormat="1" applyBorder="1"/>
    <xf numFmtId="164" fontId="2" fillId="0" borderId="69" xfId="1" applyNumberFormat="1" applyBorder="1" applyAlignment="1">
      <alignment horizontal="right" vertical="center"/>
    </xf>
    <xf numFmtId="164" fontId="0" fillId="0" borderId="54" xfId="0" applyNumberFormat="1" applyBorder="1"/>
    <xf numFmtId="0" fontId="2" fillId="6" borderId="0" xfId="0" applyFont="1" applyFill="1"/>
    <xf numFmtId="9" fontId="0" fillId="0" borderId="0" xfId="28" applyFont="1" applyAlignment="1">
      <alignment horizontal="center"/>
    </xf>
    <xf numFmtId="9" fontId="0" fillId="0" borderId="0" xfId="28" applyFont="1"/>
    <xf numFmtId="9" fontId="3" fillId="2" borderId="16" xfId="28" applyFont="1" applyFill="1" applyBorder="1" applyAlignment="1">
      <alignment horizontal="center" wrapText="1"/>
    </xf>
    <xf numFmtId="9" fontId="3" fillId="2" borderId="20" xfId="28" applyFont="1" applyFill="1" applyBorder="1" applyAlignment="1">
      <alignment horizontal="center" wrapText="1"/>
    </xf>
    <xf numFmtId="9" fontId="3" fillId="2" borderId="17" xfId="28" applyFont="1" applyFill="1" applyBorder="1" applyAlignment="1">
      <alignment horizontal="left" wrapText="1"/>
    </xf>
    <xf numFmtId="9" fontId="2" fillId="0" borderId="21" xfId="28" applyFont="1" applyBorder="1" applyAlignment="1">
      <alignment horizontal="center" vertical="center" wrapText="1"/>
    </xf>
    <xf numFmtId="9" fontId="2" fillId="0" borderId="1" xfId="28" applyFont="1" applyBorder="1" applyAlignment="1">
      <alignment horizontal="center" vertical="center" wrapText="1"/>
    </xf>
    <xf numFmtId="9" fontId="2" fillId="0" borderId="22" xfId="28" applyFont="1" applyBorder="1"/>
    <xf numFmtId="9" fontId="0" fillId="0" borderId="12" xfId="28" applyFont="1" applyBorder="1"/>
    <xf numFmtId="9" fontId="0" fillId="0" borderId="0" xfId="28" applyFont="1" applyBorder="1"/>
    <xf numFmtId="9" fontId="0" fillId="0" borderId="13" xfId="28" applyFont="1" applyBorder="1"/>
    <xf numFmtId="9" fontId="2" fillId="0" borderId="22" xfId="28" applyFont="1" applyBorder="1" applyAlignment="1">
      <alignment horizontal="center" vertical="center" wrapText="1"/>
    </xf>
    <xf numFmtId="9" fontId="0" fillId="0" borderId="14" xfId="28" applyFont="1" applyBorder="1"/>
    <xf numFmtId="9" fontId="0" fillId="0" borderId="36" xfId="28" applyFont="1" applyBorder="1"/>
    <xf numFmtId="9" fontId="0" fillId="0" borderId="15" xfId="28" applyFont="1" applyBorder="1"/>
    <xf numFmtId="2" fontId="3" fillId="2" borderId="20" xfId="28" applyNumberFormat="1" applyFont="1" applyFill="1" applyBorder="1" applyAlignment="1">
      <alignment horizontal="right" wrapText="1"/>
    </xf>
    <xf numFmtId="4" fontId="2" fillId="0" borderId="1" xfId="28" applyNumberFormat="1" applyFont="1" applyBorder="1"/>
    <xf numFmtId="4" fontId="0" fillId="0" borderId="0" xfId="28" applyNumberFormat="1" applyFont="1" applyBorder="1"/>
    <xf numFmtId="4" fontId="0" fillId="0" borderId="36" xfId="28" applyNumberFormat="1" applyFont="1" applyBorder="1"/>
    <xf numFmtId="0" fontId="0" fillId="0" borderId="2" xfId="0" applyBorder="1" applyAlignment="1">
      <alignment horizontal="center" vertical="center" wrapText="1"/>
    </xf>
    <xf numFmtId="4" fontId="0" fillId="0" borderId="2" xfId="0" applyNumberFormat="1" applyBorder="1"/>
    <xf numFmtId="4" fontId="2" fillId="0" borderId="2" xfId="0" applyNumberFormat="1" applyFont="1" applyBorder="1"/>
    <xf numFmtId="0" fontId="0" fillId="0" borderId="2" xfId="0" applyBorder="1"/>
    <xf numFmtId="0" fontId="0" fillId="0" borderId="5" xfId="0" applyBorder="1"/>
    <xf numFmtId="0" fontId="0" fillId="0" borderId="66" xfId="0" applyBorder="1" applyAlignment="1">
      <alignment horizontal="center" vertical="center" wrapText="1"/>
    </xf>
    <xf numFmtId="2" fontId="0" fillId="0" borderId="2" xfId="0" applyNumberFormat="1" applyBorder="1"/>
    <xf numFmtId="0" fontId="0" fillId="0" borderId="2" xfId="0" applyFill="1" applyBorder="1" applyAlignment="1">
      <alignment horizontal="center" vertical="center" wrapText="1"/>
    </xf>
    <xf numFmtId="164" fontId="2" fillId="4" borderId="16" xfId="0" applyNumberFormat="1" applyFont="1" applyFill="1" applyBorder="1" applyAlignment="1">
      <alignment vertical="center"/>
    </xf>
    <xf numFmtId="0" fontId="0" fillId="0" borderId="16" xfId="0" applyBorder="1"/>
    <xf numFmtId="3" fontId="0" fillId="0" borderId="20" xfId="0" applyNumberFormat="1" applyBorder="1"/>
    <xf numFmtId="0" fontId="0" fillId="0" borderId="20" xfId="0" applyBorder="1"/>
    <xf numFmtId="0" fontId="0" fillId="0" borderId="17" xfId="0" applyBorder="1"/>
    <xf numFmtId="0" fontId="2" fillId="0" borderId="70" xfId="0" applyFont="1" applyBorder="1"/>
    <xf numFmtId="164" fontId="0" fillId="0" borderId="58" xfId="0" applyNumberFormat="1" applyBorder="1"/>
    <xf numFmtId="164" fontId="0" fillId="0" borderId="71" xfId="0" applyNumberFormat="1" applyBorder="1"/>
    <xf numFmtId="9" fontId="0" fillId="0" borderId="1" xfId="28" applyFont="1" applyBorder="1" applyAlignment="1">
      <alignment horizontal="left" vertical="center" wrapText="1"/>
    </xf>
    <xf numFmtId="9" fontId="2" fillId="0" borderId="1" xfId="28" applyFont="1" applyBorder="1" applyAlignment="1">
      <alignment horizontal="right" vertical="center" wrapText="1"/>
    </xf>
    <xf numFmtId="13" fontId="0" fillId="0" borderId="4" xfId="0" applyNumberFormat="1" applyBorder="1"/>
    <xf numFmtId="0" fontId="11" fillId="5" borderId="9" xfId="0" applyFont="1" applyFill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3" fontId="2" fillId="4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3" fontId="2" fillId="4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64" fontId="2" fillId="3" borderId="43" xfId="3" applyNumberFormat="1" applyFont="1" applyBorder="1" applyAlignment="1"/>
    <xf numFmtId="164" fontId="0" fillId="0" borderId="1" xfId="0" applyNumberFormat="1" applyBorder="1" applyAlignment="1"/>
    <xf numFmtId="164" fontId="0" fillId="0" borderId="22" xfId="0" applyNumberFormat="1" applyBorder="1" applyAlignment="1"/>
    <xf numFmtId="164" fontId="2" fillId="3" borderId="45" xfId="3" applyNumberFormat="1" applyFont="1" applyBorder="1" applyAlignment="1"/>
    <xf numFmtId="164" fontId="0" fillId="0" borderId="8" xfId="0" applyNumberFormat="1" applyBorder="1" applyAlignment="1"/>
    <xf numFmtId="164" fontId="0" fillId="0" borderId="48" xfId="0" applyNumberFormat="1" applyBorder="1" applyAlignment="1"/>
    <xf numFmtId="0" fontId="3" fillId="2" borderId="40" xfId="2" applyFont="1" applyBorder="1" applyAlignment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0" fillId="0" borderId="42" xfId="0" applyBorder="1" applyAlignment="1">
      <alignment horizontal="left" vertical="center" wrapText="1"/>
    </xf>
    <xf numFmtId="0" fontId="11" fillId="5" borderId="16" xfId="0" applyFont="1" applyFill="1" applyBorder="1" applyAlignment="1">
      <alignment horizontal="center" wrapText="1"/>
    </xf>
    <xf numFmtId="0" fontId="0" fillId="0" borderId="17" xfId="0" applyBorder="1" applyAlignment="1"/>
    <xf numFmtId="0" fontId="0" fillId="0" borderId="20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3" borderId="5" xfId="3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5" xfId="3" applyFont="1" applyBorder="1" applyAlignment="1">
      <alignment horizontal="left"/>
    </xf>
    <xf numFmtId="0" fontId="0" fillId="0" borderId="6" xfId="0" applyBorder="1" applyAlignment="1">
      <alignment horizontal="left"/>
    </xf>
    <xf numFmtId="0" fontId="3" fillId="5" borderId="54" xfId="2" applyFont="1" applyFill="1" applyBorder="1" applyAlignment="1">
      <alignment horizontal="center"/>
    </xf>
    <xf numFmtId="0" fontId="0" fillId="0" borderId="65" xfId="0" applyBorder="1" applyAlignment="1"/>
    <xf numFmtId="0" fontId="11" fillId="5" borderId="9" xfId="0" applyFont="1" applyFill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0" fontId="11" fillId="5" borderId="18" xfId="0" applyFont="1" applyFill="1" applyBorder="1" applyAlignment="1">
      <alignment horizontal="center" wrapText="1"/>
    </xf>
    <xf numFmtId="0" fontId="4" fillId="5" borderId="19" xfId="0" applyFont="1" applyFill="1" applyBorder="1" applyAlignment="1">
      <alignment horizontal="center" wrapText="1"/>
    </xf>
    <xf numFmtId="0" fontId="3" fillId="5" borderId="5" xfId="2" applyFont="1" applyFill="1" applyBorder="1" applyAlignment="1">
      <alignment horizontal="center" wrapText="1"/>
    </xf>
    <xf numFmtId="0" fontId="0" fillId="5" borderId="6" xfId="0" applyFill="1" applyBorder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59" xfId="0" applyFont="1" applyBorder="1" applyAlignment="1">
      <alignment horizontal="center" vertical="center" wrapText="1"/>
    </xf>
    <xf numFmtId="9" fontId="3" fillId="5" borderId="0" xfId="28" applyFont="1" applyFill="1" applyAlignment="1">
      <alignment horizontal="center"/>
    </xf>
    <xf numFmtId="9" fontId="0" fillId="5" borderId="0" xfId="28" applyFont="1" applyFill="1" applyAlignment="1">
      <alignment horizontal="center"/>
    </xf>
    <xf numFmtId="9" fontId="0" fillId="0" borderId="0" xfId="28" applyFont="1" applyAlignment="1">
      <alignment horizontal="center"/>
    </xf>
    <xf numFmtId="164" fontId="0" fillId="0" borderId="44" xfId="0" applyNumberFormat="1" applyBorder="1" applyAlignment="1"/>
    <xf numFmtId="165" fontId="2" fillId="0" borderId="1" xfId="1" applyNumberFormat="1" applyBorder="1" applyAlignment="1">
      <alignment horizontal="center" vertical="center"/>
    </xf>
    <xf numFmtId="165" fontId="2" fillId="0" borderId="50" xfId="1" applyNumberFormat="1" applyBorder="1" applyAlignment="1">
      <alignment horizontal="center" vertical="center"/>
    </xf>
    <xf numFmtId="165" fontId="2" fillId="0" borderId="1" xfId="1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65" fontId="2" fillId="0" borderId="1" xfId="1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2" borderId="16" xfId="2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0" borderId="0" xfId="0" applyFont="1" applyAlignment="1">
      <alignment horizontal="center"/>
    </xf>
    <xf numFmtId="164" fontId="2" fillId="3" borderId="1" xfId="3" applyNumberFormat="1" applyFont="1" applyBorder="1" applyAlignment="1"/>
    <xf numFmtId="164" fontId="2" fillId="3" borderId="44" xfId="3" applyNumberFormat="1" applyFont="1" applyBorder="1" applyAlignment="1"/>
    <xf numFmtId="0" fontId="3" fillId="5" borderId="4" xfId="2" applyFont="1" applyFill="1" applyBorder="1" applyAlignment="1">
      <alignment horizontal="center"/>
    </xf>
    <xf numFmtId="0" fontId="0" fillId="0" borderId="0" xfId="0" applyBorder="1" applyAlignment="1"/>
    <xf numFmtId="0" fontId="0" fillId="0" borderId="0" xfId="0" applyAlignment="1"/>
    <xf numFmtId="0" fontId="2" fillId="4" borderId="20" xfId="0" applyFont="1" applyFill="1" applyBorder="1" applyAlignment="1">
      <alignment vertical="center"/>
    </xf>
    <xf numFmtId="0" fontId="0" fillId="0" borderId="20" xfId="0" applyBorder="1" applyAlignment="1"/>
    <xf numFmtId="0" fontId="7" fillId="2" borderId="18" xfId="2" applyFont="1" applyBorder="1" applyAlignment="1">
      <alignment horizontal="center"/>
    </xf>
    <xf numFmtId="0" fontId="7" fillId="2" borderId="68" xfId="2" applyFont="1" applyBorder="1" applyAlignment="1">
      <alignment horizontal="center"/>
    </xf>
    <xf numFmtId="0" fontId="7" fillId="2" borderId="19" xfId="2" applyFont="1" applyBorder="1" applyAlignment="1">
      <alignment horizontal="center"/>
    </xf>
    <xf numFmtId="0" fontId="2" fillId="4" borderId="68" xfId="0" applyFont="1" applyFill="1" applyBorder="1" applyAlignment="1">
      <alignment vertical="center"/>
    </xf>
    <xf numFmtId="0" fontId="0" fillId="0" borderId="19" xfId="0" applyBorder="1" applyAlignment="1"/>
    <xf numFmtId="3" fontId="3" fillId="4" borderId="9" xfId="0" applyNumberFormat="1" applyFont="1" applyFill="1" applyBorder="1" applyAlignment="1">
      <alignment horizontal="center" vertical="center" wrapText="1"/>
    </xf>
    <xf numFmtId="3" fontId="3" fillId="4" borderId="5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3" fontId="3" fillId="4" borderId="2" xfId="0" applyNumberFormat="1" applyFont="1" applyFill="1" applyBorder="1" applyAlignment="1">
      <alignment horizontal="center" vertical="center" wrapText="1"/>
    </xf>
    <xf numFmtId="3" fontId="3" fillId="4" borderId="6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3" fontId="3" fillId="4" borderId="6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/>
    <xf numFmtId="3" fontId="3" fillId="4" borderId="2" xfId="0" applyNumberFormat="1" applyFont="1" applyFill="1" applyBorder="1" applyAlignment="1">
      <alignment horizontal="center" wrapText="1"/>
    </xf>
    <xf numFmtId="3" fontId="3" fillId="4" borderId="31" xfId="0" applyNumberFormat="1" applyFont="1" applyFill="1" applyBorder="1" applyAlignment="1">
      <alignment horizontal="center" vertical="center" wrapText="1"/>
    </xf>
    <xf numFmtId="164" fontId="3" fillId="4" borderId="41" xfId="0" applyNumberFormat="1" applyFont="1" applyFill="1" applyBorder="1" applyAlignment="1">
      <alignment horizontal="right" vertical="center" wrapText="1"/>
    </xf>
    <xf numFmtId="164" fontId="3" fillId="4" borderId="42" xfId="0" applyNumberFormat="1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0" fontId="4" fillId="0" borderId="6" xfId="0" applyFont="1" applyBorder="1" applyAlignment="1">
      <alignment wrapText="1"/>
    </xf>
    <xf numFmtId="0" fontId="2" fillId="0" borderId="72" xfId="0" applyFont="1" applyBorder="1"/>
  </cellXfs>
  <cellStyles count="29">
    <cellStyle name="20% - Énfasis1" xfId="3" builtinId="30"/>
    <cellStyle name="Énfasis1" xfId="2" builtinId="29"/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Normal" xfId="0" builtinId="0"/>
    <cellStyle name="Porcentaje" xfId="28" builtinId="5"/>
    <cellStyle name="Total" xfId="1" builtin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P53"/>
  <sheetViews>
    <sheetView showGridLines="0" topLeftCell="A31" workbookViewId="0">
      <selection activeCell="F51" sqref="F51"/>
    </sheetView>
  </sheetViews>
  <sheetFormatPr baseColWidth="10" defaultRowHeight="15.75" x14ac:dyDescent="0.25"/>
  <cols>
    <col min="1" max="1" width="36.125" customWidth="1"/>
    <col min="2" max="2" width="17.5" customWidth="1"/>
    <col min="3" max="3" width="12.875" customWidth="1"/>
    <col min="4" max="4" width="13" bestFit="1" customWidth="1"/>
    <col min="5" max="5" width="11.375" bestFit="1" customWidth="1"/>
    <col min="6" max="6" width="29.25" customWidth="1"/>
    <col min="7" max="7" width="6.5" customWidth="1"/>
    <col min="8" max="8" width="8.75" customWidth="1"/>
    <col min="9" max="9" width="7.25" customWidth="1"/>
    <col min="10" max="10" width="6.25" customWidth="1"/>
    <col min="11" max="11" width="9.125" customWidth="1"/>
    <col min="12" max="12" width="6.375" customWidth="1"/>
    <col min="13" max="13" width="9" customWidth="1"/>
    <col min="14" max="14" width="6.75" customWidth="1"/>
    <col min="15" max="15" width="6.375" customWidth="1"/>
    <col min="16" max="16" width="8.75" customWidth="1"/>
  </cols>
  <sheetData>
    <row r="1" spans="1:16" ht="18.75" x14ac:dyDescent="0.3">
      <c r="A1" s="2"/>
    </row>
    <row r="2" spans="1:16" ht="16.5" thickBot="1" x14ac:dyDescent="0.3">
      <c r="A2" s="3"/>
    </row>
    <row r="3" spans="1:16" ht="16.5" thickBot="1" x14ac:dyDescent="0.3">
      <c r="A3" s="194" t="s">
        <v>62</v>
      </c>
      <c r="B3" s="195"/>
      <c r="F3" s="168" t="s">
        <v>77</v>
      </c>
      <c r="G3" s="169"/>
      <c r="H3" s="169"/>
      <c r="I3" s="169"/>
      <c r="J3" s="169"/>
      <c r="K3" s="170"/>
      <c r="L3" s="14"/>
      <c r="M3" s="10"/>
      <c r="N3" s="14"/>
      <c r="O3" s="14"/>
      <c r="P3" s="14"/>
    </row>
    <row r="4" spans="1:16" ht="15.75" customHeight="1" x14ac:dyDescent="0.25">
      <c r="A4" s="17" t="s">
        <v>44</v>
      </c>
      <c r="B4" s="18" t="s">
        <v>63</v>
      </c>
      <c r="C4" s="13"/>
      <c r="F4" s="23"/>
      <c r="G4" s="171" t="s">
        <v>45</v>
      </c>
      <c r="H4" s="172"/>
      <c r="I4" s="173" t="s">
        <v>46</v>
      </c>
      <c r="J4" s="174"/>
      <c r="K4" s="55" t="s">
        <v>47</v>
      </c>
    </row>
    <row r="5" spans="1:16" ht="15.75" customHeight="1" x14ac:dyDescent="0.25">
      <c r="A5" s="19" t="s">
        <v>40</v>
      </c>
      <c r="B5" s="20">
        <v>8000</v>
      </c>
      <c r="F5" s="46" t="s">
        <v>42</v>
      </c>
      <c r="G5" s="7">
        <v>0.5</v>
      </c>
      <c r="H5" s="8" t="s">
        <v>32</v>
      </c>
      <c r="I5" s="50">
        <v>3.5</v>
      </c>
      <c r="J5" s="10" t="s">
        <v>73</v>
      </c>
      <c r="K5" s="56">
        <f>G5*I5</f>
        <v>1.75</v>
      </c>
    </row>
    <row r="6" spans="1:16" ht="16.5" thickBot="1" x14ac:dyDescent="0.3">
      <c r="A6" s="21" t="s">
        <v>41</v>
      </c>
      <c r="B6" s="22">
        <v>12000</v>
      </c>
      <c r="F6" s="47" t="s">
        <v>0</v>
      </c>
      <c r="G6" s="7">
        <v>1</v>
      </c>
      <c r="H6" s="8" t="s">
        <v>33</v>
      </c>
      <c r="I6" s="51">
        <v>0.1</v>
      </c>
      <c r="J6" s="10" t="s">
        <v>74</v>
      </c>
      <c r="K6" s="57">
        <f>G6*I6</f>
        <v>0.1</v>
      </c>
    </row>
    <row r="7" spans="1:16" ht="16.5" thickBot="1" x14ac:dyDescent="0.3">
      <c r="F7" s="58" t="s">
        <v>31</v>
      </c>
      <c r="G7" s="175">
        <f>K5+K6</f>
        <v>1.85</v>
      </c>
      <c r="H7" s="176"/>
      <c r="I7" s="176"/>
      <c r="J7" s="176"/>
      <c r="K7" s="177"/>
    </row>
    <row r="8" spans="1:16" ht="15.75" customHeight="1" thickTop="1" x14ac:dyDescent="0.25">
      <c r="A8" s="196" t="s">
        <v>65</v>
      </c>
      <c r="B8" s="197"/>
      <c r="C8" s="6"/>
      <c r="D8" s="5"/>
      <c r="F8" s="48" t="s">
        <v>72</v>
      </c>
      <c r="G8" s="7">
        <v>0.15</v>
      </c>
      <c r="H8" s="8" t="s">
        <v>34</v>
      </c>
      <c r="I8" s="52">
        <v>12</v>
      </c>
      <c r="J8" s="10" t="s">
        <v>75</v>
      </c>
      <c r="K8" s="57">
        <f>G8*I8</f>
        <v>1.7999999999999998</v>
      </c>
    </row>
    <row r="9" spans="1:16" ht="15.75" customHeight="1" thickBot="1" x14ac:dyDescent="0.3">
      <c r="A9" s="27" t="s">
        <v>14</v>
      </c>
      <c r="B9" s="27" t="s">
        <v>64</v>
      </c>
      <c r="C9" s="5"/>
      <c r="F9" s="59" t="s">
        <v>35</v>
      </c>
      <c r="G9" s="178">
        <f>K8</f>
        <v>1.7999999999999998</v>
      </c>
      <c r="H9" s="179"/>
      <c r="I9" s="179"/>
      <c r="J9" s="179"/>
      <c r="K9" s="180"/>
    </row>
    <row r="10" spans="1:16" ht="16.5" thickBot="1" x14ac:dyDescent="0.3">
      <c r="A10" s="23" t="s">
        <v>10</v>
      </c>
      <c r="B10" s="24"/>
      <c r="F10" s="181" t="s">
        <v>76</v>
      </c>
      <c r="G10" s="182"/>
      <c r="H10" s="182"/>
      <c r="I10" s="182"/>
      <c r="J10" s="183"/>
      <c r="K10" s="60">
        <f>G7+G9</f>
        <v>3.65</v>
      </c>
    </row>
    <row r="11" spans="1:16" ht="16.5" thickBot="1" x14ac:dyDescent="0.3">
      <c r="A11" s="23" t="s">
        <v>15</v>
      </c>
      <c r="B11" s="24"/>
    </row>
    <row r="12" spans="1:16" ht="16.5" thickBot="1" x14ac:dyDescent="0.3">
      <c r="A12" s="27" t="s">
        <v>16</v>
      </c>
      <c r="B12" s="27" t="s">
        <v>43</v>
      </c>
      <c r="C12" s="5"/>
      <c r="F12" s="168" t="s">
        <v>78</v>
      </c>
      <c r="G12" s="169"/>
      <c r="H12" s="169"/>
      <c r="I12" s="169"/>
      <c r="J12" s="169"/>
      <c r="K12" s="170"/>
    </row>
    <row r="13" spans="1:16" ht="15.75" customHeight="1" x14ac:dyDescent="0.25">
      <c r="A13" s="23" t="s">
        <v>3</v>
      </c>
      <c r="B13" s="24"/>
      <c r="F13" s="23"/>
      <c r="G13" s="171" t="s">
        <v>45</v>
      </c>
      <c r="H13" s="172"/>
      <c r="I13" s="173" t="s">
        <v>46</v>
      </c>
      <c r="J13" s="174"/>
      <c r="K13" s="55" t="s">
        <v>47</v>
      </c>
    </row>
    <row r="14" spans="1:16" ht="15.75" customHeight="1" x14ac:dyDescent="0.25">
      <c r="A14" s="23" t="s">
        <v>13</v>
      </c>
      <c r="B14" s="24"/>
      <c r="F14" s="46" t="s">
        <v>42</v>
      </c>
      <c r="G14" s="7">
        <v>1</v>
      </c>
      <c r="H14" s="8" t="s">
        <v>32</v>
      </c>
      <c r="I14" s="50">
        <v>3.5</v>
      </c>
      <c r="J14" s="10" t="s">
        <v>73</v>
      </c>
      <c r="K14" s="56">
        <f>G14*I14</f>
        <v>3.5</v>
      </c>
    </row>
    <row r="15" spans="1:16" ht="15.75" customHeight="1" x14ac:dyDescent="0.25">
      <c r="A15" s="27" t="s">
        <v>18</v>
      </c>
      <c r="B15" s="27" t="s">
        <v>19</v>
      </c>
      <c r="C15" s="5"/>
      <c r="F15" s="47" t="s">
        <v>0</v>
      </c>
      <c r="G15" s="7">
        <v>1</v>
      </c>
      <c r="H15" s="8" t="s">
        <v>33</v>
      </c>
      <c r="I15" s="51">
        <v>0.1</v>
      </c>
      <c r="J15" s="10" t="s">
        <v>74</v>
      </c>
      <c r="K15" s="57">
        <f>G15*I15</f>
        <v>0.1</v>
      </c>
    </row>
    <row r="16" spans="1:16" ht="16.5" customHeight="1" thickBot="1" x14ac:dyDescent="0.3">
      <c r="A16" s="25" t="s">
        <v>20</v>
      </c>
      <c r="B16" s="26"/>
      <c r="F16" s="58" t="s">
        <v>31</v>
      </c>
      <c r="G16" s="175">
        <f>K14+K15</f>
        <v>3.6</v>
      </c>
      <c r="H16" s="176"/>
      <c r="I16" s="176"/>
      <c r="J16" s="176"/>
      <c r="K16" s="177"/>
    </row>
    <row r="17" spans="1:11" ht="16.5" thickBot="1" x14ac:dyDescent="0.3">
      <c r="F17" s="48" t="s">
        <v>72</v>
      </c>
      <c r="G17" s="7">
        <v>0.2</v>
      </c>
      <c r="H17" s="8" t="s">
        <v>34</v>
      </c>
      <c r="I17" s="52">
        <v>12</v>
      </c>
      <c r="J17" s="10" t="s">
        <v>75</v>
      </c>
      <c r="K17" s="57">
        <f>G17*I17</f>
        <v>2.4000000000000004</v>
      </c>
    </row>
    <row r="18" spans="1:11" ht="15.75" customHeight="1" thickBot="1" x14ac:dyDescent="0.3">
      <c r="A18" s="184" t="s">
        <v>66</v>
      </c>
      <c r="B18" s="186"/>
      <c r="C18" s="186"/>
      <c r="E18" s="5"/>
      <c r="F18" s="59" t="s">
        <v>35</v>
      </c>
      <c r="G18" s="178">
        <f>K17</f>
        <v>2.4000000000000004</v>
      </c>
      <c r="H18" s="179"/>
      <c r="I18" s="179"/>
      <c r="J18" s="179"/>
      <c r="K18" s="180"/>
    </row>
    <row r="19" spans="1:11" ht="16.5" thickBot="1" x14ac:dyDescent="0.3">
      <c r="A19" s="35"/>
      <c r="B19" s="36" t="s">
        <v>69</v>
      </c>
      <c r="C19" s="37" t="s">
        <v>70</v>
      </c>
      <c r="D19" s="33"/>
      <c r="E19" s="15"/>
      <c r="F19" s="181" t="s">
        <v>76</v>
      </c>
      <c r="G19" s="182"/>
      <c r="H19" s="182"/>
      <c r="I19" s="182"/>
      <c r="J19" s="183"/>
      <c r="K19" s="60">
        <f>G16+G18</f>
        <v>6</v>
      </c>
    </row>
    <row r="20" spans="1:11" ht="16.5" thickBot="1" x14ac:dyDescent="0.3">
      <c r="A20" s="34" t="s">
        <v>11</v>
      </c>
      <c r="B20" s="32"/>
      <c r="C20" s="32">
        <v>806400</v>
      </c>
    </row>
    <row r="21" spans="1:11" ht="17.25" thickTop="1" thickBot="1" x14ac:dyDescent="0.3">
      <c r="A21" s="28" t="s">
        <v>67</v>
      </c>
      <c r="B21" s="30">
        <v>43200</v>
      </c>
      <c r="C21" s="32">
        <v>518400</v>
      </c>
      <c r="F21" s="184" t="s">
        <v>81</v>
      </c>
      <c r="G21" s="185"/>
    </row>
    <row r="22" spans="1:11" ht="17.25" thickTop="1" thickBot="1" x14ac:dyDescent="0.3">
      <c r="A22" s="28" t="s">
        <v>92</v>
      </c>
      <c r="B22" s="30">
        <v>14000</v>
      </c>
      <c r="C22" s="38"/>
      <c r="F22" s="62" t="s">
        <v>79</v>
      </c>
      <c r="G22" s="63">
        <v>15</v>
      </c>
    </row>
    <row r="23" spans="1:11" ht="17.25" thickTop="1" thickBot="1" x14ac:dyDescent="0.3">
      <c r="A23" s="28" t="s">
        <v>93</v>
      </c>
      <c r="B23" s="30">
        <f>0.55*B22</f>
        <v>7700.0000000000009</v>
      </c>
      <c r="C23" s="38"/>
      <c r="F23" s="64" t="s">
        <v>80</v>
      </c>
      <c r="G23" s="65">
        <v>20</v>
      </c>
    </row>
    <row r="24" spans="1:11" ht="17.25" thickTop="1" thickBot="1" x14ac:dyDescent="0.3">
      <c r="A24" s="29" t="s">
        <v>68</v>
      </c>
      <c r="B24" s="31">
        <v>144000</v>
      </c>
      <c r="C24" s="39"/>
    </row>
    <row r="27" spans="1:11" ht="16.5" thickBot="1" x14ac:dyDescent="0.3"/>
    <row r="28" spans="1:11" x14ac:dyDescent="0.25">
      <c r="A28" s="184" t="s">
        <v>71</v>
      </c>
      <c r="B28" s="186"/>
      <c r="C28" s="187"/>
    </row>
    <row r="29" spans="1:11" ht="16.5" thickBot="1" x14ac:dyDescent="0.3">
      <c r="A29" s="40" t="s">
        <v>1</v>
      </c>
      <c r="B29" s="41"/>
      <c r="C29" s="42">
        <f>SUM(B30:B34)</f>
        <v>37176</v>
      </c>
    </row>
    <row r="30" spans="1:11" ht="16.5" thickTop="1" x14ac:dyDescent="0.25">
      <c r="A30" s="23" t="s">
        <v>2</v>
      </c>
      <c r="B30" s="9">
        <v>240</v>
      </c>
      <c r="C30" s="24"/>
    </row>
    <row r="31" spans="1:11" x14ac:dyDescent="0.25">
      <c r="A31" s="23" t="s">
        <v>3</v>
      </c>
      <c r="B31" s="9">
        <v>32600</v>
      </c>
      <c r="C31" s="24"/>
    </row>
    <row r="32" spans="1:11" x14ac:dyDescent="0.25">
      <c r="A32" s="23" t="s">
        <v>4</v>
      </c>
      <c r="B32" s="9">
        <v>1736</v>
      </c>
      <c r="C32" s="24"/>
    </row>
    <row r="33" spans="1:4" x14ac:dyDescent="0.25">
      <c r="A33" s="23" t="s">
        <v>13</v>
      </c>
      <c r="B33" s="9">
        <v>1000</v>
      </c>
      <c r="C33" s="24"/>
    </row>
    <row r="34" spans="1:4" x14ac:dyDescent="0.25">
      <c r="A34" s="23" t="s">
        <v>5</v>
      </c>
      <c r="B34" s="9">
        <v>1600</v>
      </c>
      <c r="C34" s="24"/>
    </row>
    <row r="35" spans="1:4" ht="16.5" thickBot="1" x14ac:dyDescent="0.3">
      <c r="A35" s="40" t="s">
        <v>6</v>
      </c>
      <c r="B35" s="41"/>
      <c r="C35" s="42">
        <f>SUM(B36:B40)</f>
        <v>68323.199999999997</v>
      </c>
    </row>
    <row r="36" spans="1:4" ht="16.5" thickTop="1" x14ac:dyDescent="0.25">
      <c r="A36" s="23" t="s">
        <v>7</v>
      </c>
      <c r="B36" s="9">
        <v>8200</v>
      </c>
      <c r="C36" s="24"/>
    </row>
    <row r="37" spans="1:4" x14ac:dyDescent="0.25">
      <c r="A37" s="23" t="s">
        <v>8</v>
      </c>
      <c r="B37" s="9">
        <v>15000</v>
      </c>
      <c r="C37" s="24"/>
    </row>
    <row r="38" spans="1:4" x14ac:dyDescent="0.25">
      <c r="A38" s="23" t="s">
        <v>9</v>
      </c>
      <c r="B38" s="9">
        <v>1800</v>
      </c>
      <c r="C38" s="24"/>
    </row>
    <row r="39" spans="1:4" x14ac:dyDescent="0.25">
      <c r="A39" s="23" t="s">
        <v>10</v>
      </c>
      <c r="B39" s="9">
        <v>30000</v>
      </c>
      <c r="C39" s="24"/>
    </row>
    <row r="40" spans="1:4" x14ac:dyDescent="0.25">
      <c r="A40" s="23" t="s">
        <v>5</v>
      </c>
      <c r="B40" s="9">
        <v>13323.2</v>
      </c>
      <c r="C40" s="24"/>
    </row>
    <row r="41" spans="1:4" ht="16.5" thickBot="1" x14ac:dyDescent="0.3">
      <c r="A41" s="43" t="s">
        <v>12</v>
      </c>
      <c r="B41" s="44"/>
      <c r="C41" s="45">
        <f>C29+C35</f>
        <v>105499.2</v>
      </c>
    </row>
    <row r="43" spans="1:4" x14ac:dyDescent="0.25">
      <c r="A43" s="129" t="s">
        <v>113</v>
      </c>
    </row>
    <row r="45" spans="1:4" x14ac:dyDescent="0.25">
      <c r="A45" s="67" t="s">
        <v>82</v>
      </c>
      <c r="B45" s="67" t="s">
        <v>83</v>
      </c>
      <c r="C45" s="198" t="s">
        <v>84</v>
      </c>
      <c r="D45" s="199"/>
    </row>
    <row r="46" spans="1:4" x14ac:dyDescent="0.25">
      <c r="A46" s="61" t="s">
        <v>50</v>
      </c>
      <c r="B46" s="66">
        <v>1160</v>
      </c>
      <c r="C46" s="188" t="s">
        <v>27</v>
      </c>
      <c r="D46" s="189"/>
    </row>
    <row r="47" spans="1:4" x14ac:dyDescent="0.25">
      <c r="A47" s="61" t="s">
        <v>51</v>
      </c>
      <c r="B47" s="66">
        <v>3200</v>
      </c>
      <c r="C47" s="188" t="s">
        <v>52</v>
      </c>
      <c r="D47" s="189"/>
    </row>
    <row r="48" spans="1:4" x14ac:dyDescent="0.25">
      <c r="A48" s="61" t="s">
        <v>53</v>
      </c>
      <c r="B48" s="66">
        <v>1560</v>
      </c>
      <c r="C48" s="188" t="s">
        <v>52</v>
      </c>
      <c r="D48" s="189"/>
    </row>
    <row r="49" spans="1:8" x14ac:dyDescent="0.25">
      <c r="A49" s="61" t="s">
        <v>54</v>
      </c>
      <c r="B49" s="66">
        <v>4000</v>
      </c>
      <c r="C49" s="188" t="s">
        <v>56</v>
      </c>
      <c r="D49" s="189"/>
    </row>
    <row r="51" spans="1:8" x14ac:dyDescent="0.25">
      <c r="A51" s="192" t="s">
        <v>100</v>
      </c>
      <c r="B51" s="193"/>
      <c r="C51" s="193"/>
      <c r="D51" s="193"/>
    </row>
    <row r="52" spans="1:8" x14ac:dyDescent="0.25">
      <c r="A52" s="115" t="s">
        <v>101</v>
      </c>
      <c r="B52" s="114">
        <v>0.5</v>
      </c>
      <c r="C52" s="190" t="s">
        <v>102</v>
      </c>
      <c r="D52" s="191"/>
      <c r="H52" s="12"/>
    </row>
    <row r="53" spans="1:8" x14ac:dyDescent="0.25">
      <c r="H53" s="15"/>
    </row>
  </sheetData>
  <mergeCells count="24">
    <mergeCell ref="C52:D52"/>
    <mergeCell ref="A51:D51"/>
    <mergeCell ref="A3:B3"/>
    <mergeCell ref="A8:B8"/>
    <mergeCell ref="A18:C18"/>
    <mergeCell ref="C45:D45"/>
    <mergeCell ref="C48:D48"/>
    <mergeCell ref="C49:D49"/>
    <mergeCell ref="F21:G21"/>
    <mergeCell ref="G4:H4"/>
    <mergeCell ref="A28:C28"/>
    <mergeCell ref="C46:D46"/>
    <mergeCell ref="C47:D47"/>
    <mergeCell ref="F19:J19"/>
    <mergeCell ref="G18:K18"/>
    <mergeCell ref="F3:K3"/>
    <mergeCell ref="F12:K12"/>
    <mergeCell ref="G13:H13"/>
    <mergeCell ref="I13:J13"/>
    <mergeCell ref="G16:K16"/>
    <mergeCell ref="G9:K9"/>
    <mergeCell ref="F10:J10"/>
    <mergeCell ref="G7:K7"/>
    <mergeCell ref="I4:J4"/>
  </mergeCells>
  <pageMargins left="0.48" right="0.33" top="0.74803149606299213" bottom="0.74803149606299213" header="0.31496062992125984" footer="0.31496062992125984"/>
  <pageSetup paperSize="9" scale="76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2:O71"/>
  <sheetViews>
    <sheetView showGridLines="0" topLeftCell="A53" workbookViewId="0">
      <selection activeCell="A56" sqref="A56:G71"/>
    </sheetView>
  </sheetViews>
  <sheetFormatPr baseColWidth="10" defaultRowHeight="15.75" x14ac:dyDescent="0.25"/>
  <cols>
    <col min="1" max="1" width="33.625" customWidth="1"/>
    <col min="3" max="3" width="14.125" customWidth="1"/>
    <col min="4" max="4" width="9.25" customWidth="1"/>
    <col min="5" max="5" width="10.25" customWidth="1"/>
    <col min="6" max="6" width="10.625" customWidth="1"/>
    <col min="7" max="7" width="11.125" bestFit="1" customWidth="1"/>
    <col min="8" max="8" width="13.875" customWidth="1"/>
    <col min="15" max="15" width="12.875" bestFit="1" customWidth="1"/>
  </cols>
  <sheetData>
    <row r="2" spans="1:8" x14ac:dyDescent="0.25">
      <c r="A2" s="202" t="s">
        <v>30</v>
      </c>
      <c r="B2" s="203"/>
      <c r="C2" s="203"/>
      <c r="D2" s="203"/>
      <c r="E2" s="203"/>
      <c r="F2" s="203"/>
      <c r="G2" s="203"/>
      <c r="H2" s="204"/>
    </row>
    <row r="3" spans="1:8" ht="16.5" thickBot="1" x14ac:dyDescent="0.3">
      <c r="A3" s="131"/>
      <c r="B3" s="131"/>
      <c r="C3" s="131"/>
      <c r="D3" s="131"/>
      <c r="E3" s="131"/>
      <c r="F3" s="131"/>
      <c r="G3" s="131"/>
      <c r="H3" s="131"/>
    </row>
    <row r="4" spans="1:8" ht="14.25" customHeight="1" x14ac:dyDescent="0.25">
      <c r="A4" s="132" t="s">
        <v>87</v>
      </c>
      <c r="B4" s="133"/>
      <c r="C4" s="145">
        <f>B5/B9</f>
        <v>0.7</v>
      </c>
      <c r="D4" s="134" t="s">
        <v>85</v>
      </c>
      <c r="E4" s="131"/>
      <c r="F4" s="131"/>
      <c r="G4" s="131"/>
      <c r="H4" s="131"/>
    </row>
    <row r="5" spans="1:8" ht="32.25" thickBot="1" x14ac:dyDescent="0.3">
      <c r="A5" s="135" t="s">
        <v>21</v>
      </c>
      <c r="B5" s="146">
        <f>SUM(B6:B7)</f>
        <v>30240</v>
      </c>
      <c r="C5" s="136"/>
      <c r="D5" s="137"/>
      <c r="E5" s="131"/>
      <c r="F5" s="131"/>
      <c r="G5" s="131"/>
      <c r="H5" s="131"/>
    </row>
    <row r="6" spans="1:8" ht="16.5" thickTop="1" x14ac:dyDescent="0.25">
      <c r="A6" s="138" t="s">
        <v>10</v>
      </c>
      <c r="B6" s="147">
        <f>'Datos Enunciado'!B39</f>
        <v>30000</v>
      </c>
      <c r="C6" s="139"/>
      <c r="D6" s="140"/>
      <c r="E6" s="131"/>
      <c r="F6" s="131"/>
      <c r="G6" s="131"/>
      <c r="H6" s="131"/>
    </row>
    <row r="7" spans="1:8" x14ac:dyDescent="0.25">
      <c r="A7" s="138" t="s">
        <v>15</v>
      </c>
      <c r="B7" s="147">
        <f>'Datos Enunciado'!B30</f>
        <v>240</v>
      </c>
      <c r="C7" s="139"/>
      <c r="D7" s="140"/>
      <c r="E7" s="131"/>
      <c r="F7" s="131"/>
      <c r="G7" s="131"/>
      <c r="H7" s="131"/>
    </row>
    <row r="8" spans="1:8" ht="16.5" thickBot="1" x14ac:dyDescent="0.3">
      <c r="A8" s="135" t="s">
        <v>22</v>
      </c>
      <c r="B8" s="166" t="str">
        <f>'Datos Enunciado'!B9:C9</f>
        <v xml:space="preserve">H/ MOD </v>
      </c>
      <c r="C8" s="165"/>
      <c r="D8" s="141"/>
      <c r="E8" s="131"/>
      <c r="F8" s="131"/>
      <c r="G8" s="131"/>
      <c r="H8" s="131"/>
    </row>
    <row r="9" spans="1:8" ht="16.5" customHeight="1" thickTop="1" thickBot="1" x14ac:dyDescent="0.3">
      <c r="A9" s="142" t="s">
        <v>17</v>
      </c>
      <c r="B9" s="148">
        <f>'Datos Enunciado'!B21</f>
        <v>43200</v>
      </c>
      <c r="C9" s="143"/>
      <c r="D9" s="144"/>
      <c r="E9" s="131"/>
      <c r="F9" s="131"/>
      <c r="G9" s="131"/>
      <c r="H9" s="131"/>
    </row>
    <row r="10" spans="1:8" ht="16.5" thickBot="1" x14ac:dyDescent="0.3"/>
    <row r="11" spans="1:8" ht="14.25" customHeight="1" x14ac:dyDescent="0.25">
      <c r="A11" s="68" t="s">
        <v>88</v>
      </c>
      <c r="B11" s="69"/>
      <c r="C11" s="70">
        <f>B12/B16</f>
        <v>2.4</v>
      </c>
      <c r="D11" s="71" t="s">
        <v>75</v>
      </c>
    </row>
    <row r="12" spans="1:8" ht="32.25" thickBot="1" x14ac:dyDescent="0.3">
      <c r="A12" s="72" t="s">
        <v>23</v>
      </c>
      <c r="B12" s="73">
        <f>SUM(B13:B14)</f>
        <v>33600</v>
      </c>
      <c r="C12" s="74"/>
      <c r="D12" s="75"/>
      <c r="H12" s="4"/>
    </row>
    <row r="13" spans="1:8" ht="16.5" thickTop="1" x14ac:dyDescent="0.25">
      <c r="A13" s="76" t="str">
        <f>'Datos Enunciado'!A13</f>
        <v>Electricidad</v>
      </c>
      <c r="B13" s="9">
        <f>'Datos Enunciado'!B31</f>
        <v>32600</v>
      </c>
      <c r="C13" s="10"/>
      <c r="D13" s="24"/>
      <c r="H13" s="4"/>
    </row>
    <row r="14" spans="1:8" x14ac:dyDescent="0.25">
      <c r="A14" s="76" t="str">
        <f>'Datos Enunciado'!A14</f>
        <v>Lubricantes</v>
      </c>
      <c r="B14" s="9">
        <f>'Datos Enunciado'!B33</f>
        <v>1000</v>
      </c>
      <c r="C14" s="10"/>
      <c r="D14" s="24"/>
      <c r="H14" s="4"/>
    </row>
    <row r="15" spans="1:8" ht="16.5" thickBot="1" x14ac:dyDescent="0.3">
      <c r="A15" s="72" t="s">
        <v>22</v>
      </c>
      <c r="B15" s="208" t="str">
        <f>'Datos Enunciado'!B12:C12</f>
        <v>Horas actividad</v>
      </c>
      <c r="C15" s="209"/>
      <c r="D15" s="77"/>
      <c r="H15" s="1"/>
    </row>
    <row r="16" spans="1:8" ht="17.25" thickTop="1" thickBot="1" x14ac:dyDescent="0.3">
      <c r="A16" s="25"/>
      <c r="B16" s="78">
        <f>'Datos Enunciado'!B22</f>
        <v>14000</v>
      </c>
      <c r="C16" s="49"/>
      <c r="D16" s="26"/>
      <c r="H16" s="4"/>
    </row>
    <row r="17" spans="1:8" ht="16.5" thickBot="1" x14ac:dyDescent="0.3">
      <c r="G17" s="215"/>
      <c r="H17" s="215"/>
    </row>
    <row r="18" spans="1:8" ht="15" customHeight="1" x14ac:dyDescent="0.25">
      <c r="A18" s="68" t="s">
        <v>89</v>
      </c>
      <c r="B18" s="69"/>
      <c r="C18" s="70">
        <f>B19/C33</f>
        <v>0.03</v>
      </c>
      <c r="D18" s="71" t="s">
        <v>86</v>
      </c>
      <c r="H18" s="4"/>
    </row>
    <row r="19" spans="1:8" ht="32.25" thickBot="1" x14ac:dyDescent="0.3">
      <c r="A19" s="72" t="s">
        <v>24</v>
      </c>
      <c r="B19" s="73">
        <f>B20+B23</f>
        <v>41659.199999999997</v>
      </c>
      <c r="C19" s="74"/>
      <c r="D19" s="75"/>
      <c r="H19" s="4"/>
    </row>
    <row r="20" spans="1:8" ht="17.25" thickTop="1" thickBot="1" x14ac:dyDescent="0.3">
      <c r="A20" s="72" t="s">
        <v>25</v>
      </c>
      <c r="B20" s="73">
        <f>B21+B22</f>
        <v>3336</v>
      </c>
      <c r="C20" s="74"/>
      <c r="D20" s="75"/>
      <c r="H20" s="4"/>
    </row>
    <row r="21" spans="1:8" ht="16.5" thickTop="1" x14ac:dyDescent="0.25">
      <c r="A21" s="76" t="str">
        <f>'Datos Enunciado'!A32</f>
        <v>Embalaje</v>
      </c>
      <c r="B21" s="9">
        <f>'Datos Enunciado'!B32</f>
        <v>1736</v>
      </c>
      <c r="C21" s="10"/>
      <c r="D21" s="24"/>
      <c r="H21" s="4"/>
    </row>
    <row r="22" spans="1:8" x14ac:dyDescent="0.25">
      <c r="A22" s="76" t="str">
        <f>'Datos Enunciado'!A34</f>
        <v>Otros</v>
      </c>
      <c r="B22" s="9">
        <f>'Datos Enunciado'!B34</f>
        <v>1600</v>
      </c>
      <c r="C22" s="10"/>
      <c r="D22" s="24"/>
      <c r="H22" s="4"/>
    </row>
    <row r="23" spans="1:8" ht="16.5" thickBot="1" x14ac:dyDescent="0.3">
      <c r="A23" s="72" t="s">
        <v>26</v>
      </c>
      <c r="B23" s="79">
        <f>SUM(B24:B27)</f>
        <v>38323.199999999997</v>
      </c>
      <c r="C23" s="74"/>
      <c r="D23" s="75"/>
    </row>
    <row r="24" spans="1:8" ht="16.5" thickTop="1" x14ac:dyDescent="0.25">
      <c r="A24" s="23" t="str">
        <f>'Datos Enunciado'!A36</f>
        <v>Amortización nave producción</v>
      </c>
      <c r="B24" s="9">
        <f>'Datos Enunciado'!B36</f>
        <v>8200</v>
      </c>
      <c r="C24" s="10"/>
      <c r="D24" s="24"/>
    </row>
    <row r="25" spans="1:8" x14ac:dyDescent="0.25">
      <c r="A25" s="23" t="str">
        <f>'Datos Enunciado'!A37</f>
        <v>Limpieza área producción</v>
      </c>
      <c r="B25" s="9">
        <f>'Datos Enunciado'!B37</f>
        <v>15000</v>
      </c>
      <c r="C25" s="10"/>
      <c r="D25" s="24"/>
    </row>
    <row r="26" spans="1:8" x14ac:dyDescent="0.25">
      <c r="A26" s="23" t="str">
        <f>'Datos Enunciado'!A38</f>
        <v>Seguros contra incendios</v>
      </c>
      <c r="B26" s="9">
        <f>'Datos Enunciado'!B38</f>
        <v>1800</v>
      </c>
      <c r="C26" s="10"/>
      <c r="D26" s="24"/>
    </row>
    <row r="27" spans="1:8" x14ac:dyDescent="0.25">
      <c r="A27" s="23" t="str">
        <f>'Datos Enunciado'!A40</f>
        <v>Otros</v>
      </c>
      <c r="B27" s="9">
        <f>'Datos Enunciado'!B40</f>
        <v>13323.2</v>
      </c>
      <c r="C27" s="10"/>
      <c r="D27" s="24"/>
    </row>
    <row r="28" spans="1:8" ht="16.5" thickBot="1" x14ac:dyDescent="0.3">
      <c r="A28" s="72" t="s">
        <v>22</v>
      </c>
      <c r="B28" s="210" t="str">
        <f>'Datos Enunciado'!B15:C15</f>
        <v>Coste acumulado</v>
      </c>
      <c r="C28" s="211"/>
      <c r="D28" s="77"/>
    </row>
    <row r="29" spans="1:8" ht="16.5" thickTop="1" x14ac:dyDescent="0.25">
      <c r="A29" s="23" t="s">
        <v>27</v>
      </c>
      <c r="B29" s="80"/>
      <c r="C29" s="81">
        <f>'Datos Enunciado'!C20</f>
        <v>806400</v>
      </c>
      <c r="D29" s="24"/>
    </row>
    <row r="30" spans="1:8" x14ac:dyDescent="0.25">
      <c r="A30" s="23" t="s">
        <v>28</v>
      </c>
      <c r="B30" s="10"/>
      <c r="C30" s="81">
        <f>'Datos Enunciado'!C21</f>
        <v>518400</v>
      </c>
      <c r="D30" s="24"/>
    </row>
    <row r="31" spans="1:8" x14ac:dyDescent="0.25">
      <c r="A31" s="23" t="s">
        <v>29</v>
      </c>
      <c r="B31" s="10"/>
      <c r="C31" s="81">
        <f>B5</f>
        <v>30240</v>
      </c>
      <c r="D31" s="24"/>
    </row>
    <row r="32" spans="1:8" x14ac:dyDescent="0.25">
      <c r="A32" s="23" t="s">
        <v>23</v>
      </c>
      <c r="B32" s="10"/>
      <c r="C32" s="81">
        <f>B12</f>
        <v>33600</v>
      </c>
      <c r="D32" s="24"/>
    </row>
    <row r="33" spans="1:15" ht="16.5" thickBot="1" x14ac:dyDescent="0.3">
      <c r="A33" s="25"/>
      <c r="B33" s="49"/>
      <c r="C33" s="82">
        <f>SUM(C29:C32)</f>
        <v>1388640</v>
      </c>
      <c r="D33" s="26"/>
    </row>
    <row r="35" spans="1:15" x14ac:dyDescent="0.25">
      <c r="A35" s="202" t="s">
        <v>122</v>
      </c>
      <c r="B35" s="203"/>
      <c r="C35" s="203"/>
      <c r="D35" s="203"/>
      <c r="E35" s="203"/>
      <c r="F35" s="203"/>
      <c r="G35" s="203"/>
      <c r="H35" s="204"/>
    </row>
    <row r="36" spans="1:15" ht="16.5" thickBot="1" x14ac:dyDescent="0.3">
      <c r="H36" s="130"/>
    </row>
    <row r="37" spans="1:15" ht="21" x14ac:dyDescent="0.35">
      <c r="A37" s="212" t="s">
        <v>98</v>
      </c>
      <c r="B37" s="213"/>
      <c r="C37" s="213"/>
      <c r="D37" s="213"/>
      <c r="E37" s="213"/>
      <c r="F37" s="213"/>
      <c r="G37" s="214"/>
      <c r="H37" s="16"/>
      <c r="I37" s="16"/>
      <c r="J37" s="16"/>
      <c r="K37" s="16"/>
      <c r="L37" s="16"/>
      <c r="M37" s="16"/>
      <c r="N37" s="16"/>
      <c r="O37" s="16"/>
    </row>
    <row r="38" spans="1:15" ht="31.5" x14ac:dyDescent="0.25">
      <c r="A38" s="110" t="s">
        <v>94</v>
      </c>
      <c r="B38" s="229" t="s">
        <v>45</v>
      </c>
      <c r="C38" s="230"/>
      <c r="D38" s="231" t="s">
        <v>46</v>
      </c>
      <c r="E38" s="232"/>
      <c r="F38" s="233" t="s">
        <v>48</v>
      </c>
      <c r="G38" s="234" t="s">
        <v>49</v>
      </c>
    </row>
    <row r="39" spans="1:15" x14ac:dyDescent="0.25">
      <c r="A39" s="47" t="s">
        <v>42</v>
      </c>
      <c r="B39" s="7">
        <f>'Datos Enunciado'!G5</f>
        <v>0.5</v>
      </c>
      <c r="C39" s="8" t="str">
        <f>'Datos Enunciado'!H5</f>
        <v>kg/u.c.</v>
      </c>
      <c r="D39" s="51">
        <f>'Datos Enunciado'!I5</f>
        <v>3.5</v>
      </c>
      <c r="E39" s="10" t="str">
        <f>'Datos Enunciado'!J5</f>
        <v>€/kg</v>
      </c>
      <c r="F39" s="54">
        <f>B39*D39</f>
        <v>1.75</v>
      </c>
      <c r="G39" s="85">
        <f>'Datos Enunciado'!$B$5*'Apartado 1'!F39</f>
        <v>14000</v>
      </c>
    </row>
    <row r="40" spans="1:15" x14ac:dyDescent="0.25">
      <c r="A40" s="47" t="s">
        <v>0</v>
      </c>
      <c r="B40" s="7">
        <f>'Datos Enunciado'!G6</f>
        <v>1</v>
      </c>
      <c r="C40" s="8" t="str">
        <f>'Datos Enunciado'!H6</f>
        <v>u.c./u.c.</v>
      </c>
      <c r="D40" s="51">
        <f>'Datos Enunciado'!I6</f>
        <v>0.1</v>
      </c>
      <c r="E40" s="10" t="str">
        <f>'Datos Enunciado'!J6</f>
        <v>€/u.c.</v>
      </c>
      <c r="F40" s="54">
        <f>B40*D40</f>
        <v>0.1</v>
      </c>
      <c r="G40" s="85">
        <f>'Datos Enunciado'!$B$5*'Apartado 1'!F40</f>
        <v>800</v>
      </c>
    </row>
    <row r="41" spans="1:15" ht="16.5" thickBot="1" x14ac:dyDescent="0.3">
      <c r="A41" s="58" t="s">
        <v>31</v>
      </c>
      <c r="B41" s="175">
        <f>F39+F40</f>
        <v>1.85</v>
      </c>
      <c r="C41" s="176"/>
      <c r="D41" s="176"/>
      <c r="E41" s="176"/>
      <c r="F41" s="205"/>
      <c r="G41" s="86">
        <f>G39+G40</f>
        <v>14800</v>
      </c>
    </row>
    <row r="42" spans="1:15" ht="16.5" thickTop="1" x14ac:dyDescent="0.25">
      <c r="A42" s="48" t="s">
        <v>72</v>
      </c>
      <c r="B42" s="7">
        <f>'Datos Enunciado'!G8</f>
        <v>0.15</v>
      </c>
      <c r="C42" s="8" t="str">
        <f>'Datos Enunciado'!H8</f>
        <v>horas/u.c.</v>
      </c>
      <c r="D42" s="52">
        <f>'Datos Enunciado'!I8</f>
        <v>12</v>
      </c>
      <c r="E42" s="10" t="str">
        <f>'Datos Enunciado'!J8</f>
        <v>€/hora</v>
      </c>
      <c r="F42" s="54">
        <f>B42*D42</f>
        <v>1.7999999999999998</v>
      </c>
      <c r="G42" s="85">
        <f>'Datos Enunciado'!$B$5*'Apartado 1'!F42</f>
        <v>14399.999999999998</v>
      </c>
    </row>
    <row r="43" spans="1:15" ht="16.5" thickBot="1" x14ac:dyDescent="0.3">
      <c r="A43" s="58" t="s">
        <v>35</v>
      </c>
      <c r="B43" s="175">
        <f>F42</f>
        <v>1.7999999999999998</v>
      </c>
      <c r="C43" s="176"/>
      <c r="D43" s="176"/>
      <c r="E43" s="176"/>
      <c r="F43" s="205"/>
      <c r="G43" s="86">
        <f>G42</f>
        <v>14399.999999999998</v>
      </c>
    </row>
    <row r="44" spans="1:15" ht="17.25" thickTop="1" thickBot="1" x14ac:dyDescent="0.3">
      <c r="A44" s="23"/>
      <c r="B44" s="206" t="s">
        <v>90</v>
      </c>
      <c r="C44" s="206"/>
      <c r="D44" s="206"/>
      <c r="E44" s="206"/>
      <c r="F44" s="87">
        <f>B41+B43</f>
        <v>3.65</v>
      </c>
      <c r="G44" s="88">
        <f>G41+G43</f>
        <v>29200</v>
      </c>
    </row>
    <row r="45" spans="1:15" ht="16.5" thickTop="1" x14ac:dyDescent="0.25">
      <c r="A45" s="23"/>
      <c r="B45" s="11"/>
      <c r="C45" s="11"/>
      <c r="D45" s="11"/>
      <c r="E45" s="11"/>
      <c r="F45" s="95"/>
      <c r="G45" s="96"/>
    </row>
    <row r="46" spans="1:15" ht="31.5" x14ac:dyDescent="0.25">
      <c r="A46" s="111" t="s">
        <v>91</v>
      </c>
      <c r="B46" s="231" t="s">
        <v>97</v>
      </c>
      <c r="C46" s="235"/>
      <c r="D46" s="236" t="s">
        <v>36</v>
      </c>
      <c r="E46" s="237" t="s">
        <v>36</v>
      </c>
      <c r="F46" s="238" t="s">
        <v>48</v>
      </c>
      <c r="G46" s="239" t="s">
        <v>49</v>
      </c>
    </row>
    <row r="47" spans="1:15" x14ac:dyDescent="0.25">
      <c r="A47" s="89" t="s">
        <v>37</v>
      </c>
      <c r="B47" s="97">
        <f>C4</f>
        <v>0.7</v>
      </c>
      <c r="C47" s="10" t="str">
        <f>D4</f>
        <v>€/hora MOD</v>
      </c>
      <c r="D47" s="53">
        <f>'Apartado 1'!B42</f>
        <v>0.15</v>
      </c>
      <c r="E47" s="10" t="str">
        <f>C42</f>
        <v>horas/u.c.</v>
      </c>
      <c r="F47" s="107">
        <f>B47*D47</f>
        <v>0.105</v>
      </c>
      <c r="G47" s="91">
        <f>'Datos Enunciado'!$B$5*'Apartado 1'!F47</f>
        <v>840</v>
      </c>
      <c r="H47" s="10"/>
    </row>
    <row r="48" spans="1:15" x14ac:dyDescent="0.25">
      <c r="A48" s="89" t="s">
        <v>38</v>
      </c>
      <c r="B48" s="97">
        <f>C11</f>
        <v>2.4</v>
      </c>
      <c r="C48" s="10" t="str">
        <f>D11</f>
        <v>€/hora</v>
      </c>
      <c r="D48" s="167">
        <f>1/'Datos Enunciado'!G22</f>
        <v>6.6666666666666666E-2</v>
      </c>
      <c r="E48" s="10" t="s">
        <v>34</v>
      </c>
      <c r="F48" s="108">
        <f>B48*D48</f>
        <v>0.16</v>
      </c>
      <c r="G48" s="92">
        <f>'Datos Enunciado'!$B$5*'Apartado 1'!F48</f>
        <v>1280</v>
      </c>
      <c r="H48" s="10"/>
    </row>
    <row r="49" spans="1:8" x14ac:dyDescent="0.25">
      <c r="A49" s="89" t="s">
        <v>39</v>
      </c>
      <c r="B49" s="104">
        <f>C18</f>
        <v>0.03</v>
      </c>
      <c r="C49" s="105" t="str">
        <f>D18</f>
        <v>€/€ CA</v>
      </c>
      <c r="D49" s="106">
        <f>F44+F47+F48</f>
        <v>3.915</v>
      </c>
      <c r="E49" s="163" t="s">
        <v>95</v>
      </c>
      <c r="F49" s="164">
        <f>B49*D49</f>
        <v>0.11745</v>
      </c>
      <c r="G49" s="112">
        <f>'Datos Enunciado'!$B$5*'Apartado 1'!F49</f>
        <v>939.6</v>
      </c>
      <c r="H49" s="10"/>
    </row>
    <row r="50" spans="1:8" ht="16.5" thickBot="1" x14ac:dyDescent="0.3">
      <c r="A50" s="23"/>
      <c r="B50" s="206" t="s">
        <v>91</v>
      </c>
      <c r="C50" s="206"/>
      <c r="D50" s="206"/>
      <c r="E50" s="207"/>
      <c r="F50" s="87">
        <f>F47+F48+F49</f>
        <v>0.38245000000000001</v>
      </c>
      <c r="G50" s="113">
        <f>G47+G48+G49</f>
        <v>3059.6</v>
      </c>
      <c r="H50" s="10"/>
    </row>
    <row r="51" spans="1:8" ht="17.25" thickTop="1" thickBot="1" x14ac:dyDescent="0.3">
      <c r="A51" s="23"/>
      <c r="B51" s="101"/>
      <c r="C51" s="101"/>
      <c r="D51" s="101"/>
      <c r="E51" s="101"/>
      <c r="F51" s="84"/>
      <c r="G51" s="94"/>
      <c r="H51" s="10"/>
    </row>
    <row r="52" spans="1:8" ht="16.5" thickBot="1" x14ac:dyDescent="0.3">
      <c r="A52" s="228" t="s">
        <v>96</v>
      </c>
      <c r="B52" s="200"/>
      <c r="C52" s="200"/>
      <c r="D52" s="200"/>
      <c r="E52" s="201"/>
      <c r="F52" s="240">
        <f>F44+F50</f>
        <v>4.0324499999999999</v>
      </c>
      <c r="G52" s="241">
        <f>F52*'Datos Enunciado'!$B$5</f>
        <v>32259.599999999999</v>
      </c>
      <c r="H52" s="10"/>
    </row>
    <row r="55" spans="1:8" ht="16.5" thickBot="1" x14ac:dyDescent="0.3"/>
    <row r="56" spans="1:8" ht="21" x14ac:dyDescent="0.35">
      <c r="A56" s="212" t="s">
        <v>99</v>
      </c>
      <c r="B56" s="213"/>
      <c r="C56" s="213"/>
      <c r="D56" s="213"/>
      <c r="E56" s="213"/>
      <c r="F56" s="213"/>
      <c r="G56" s="214"/>
    </row>
    <row r="57" spans="1:8" ht="31.5" x14ac:dyDescent="0.25">
      <c r="A57" s="110" t="s">
        <v>94</v>
      </c>
      <c r="B57" s="229" t="s">
        <v>45</v>
      </c>
      <c r="C57" s="230"/>
      <c r="D57" s="231" t="s">
        <v>46</v>
      </c>
      <c r="E57" s="232"/>
      <c r="F57" s="233" t="s">
        <v>48</v>
      </c>
      <c r="G57" s="234" t="s">
        <v>49</v>
      </c>
    </row>
    <row r="58" spans="1:8" x14ac:dyDescent="0.25">
      <c r="A58" s="47" t="s">
        <v>42</v>
      </c>
      <c r="B58" s="7">
        <f>'Datos Enunciado'!G14</f>
        <v>1</v>
      </c>
      <c r="C58" s="8" t="str">
        <f>'Datos Enunciado'!H14</f>
        <v>kg/u.c.</v>
      </c>
      <c r="D58" s="51">
        <f>'Datos Enunciado'!I14</f>
        <v>3.5</v>
      </c>
      <c r="E58" s="10" t="str">
        <f>'Datos Enunciado'!J14</f>
        <v>€/kg</v>
      </c>
      <c r="F58" s="54">
        <f>B58*D58</f>
        <v>3.5</v>
      </c>
      <c r="G58" s="85">
        <f>'Datos Enunciado'!$B$6*'Apartado 1'!F58</f>
        <v>42000</v>
      </c>
    </row>
    <row r="59" spans="1:8" x14ac:dyDescent="0.25">
      <c r="A59" s="47" t="s">
        <v>0</v>
      </c>
      <c r="B59" s="7">
        <f>'Datos Enunciado'!G15</f>
        <v>1</v>
      </c>
      <c r="C59" s="8" t="str">
        <f>'Datos Enunciado'!H6</f>
        <v>u.c./u.c.</v>
      </c>
      <c r="D59" s="51">
        <f>'Datos Enunciado'!I6</f>
        <v>0.1</v>
      </c>
      <c r="E59" s="10" t="str">
        <f>'Datos Enunciado'!J6</f>
        <v>€/u.c.</v>
      </c>
      <c r="F59" s="54">
        <f>B59*D59</f>
        <v>0.1</v>
      </c>
      <c r="G59" s="85">
        <f>'Datos Enunciado'!$B$6*'Apartado 1'!F59</f>
        <v>1200</v>
      </c>
    </row>
    <row r="60" spans="1:8" ht="16.5" thickBot="1" x14ac:dyDescent="0.3">
      <c r="A60" s="58" t="s">
        <v>31</v>
      </c>
      <c r="B60" s="175">
        <f>F58+F59</f>
        <v>3.6</v>
      </c>
      <c r="C60" s="176"/>
      <c r="D60" s="176"/>
      <c r="E60" s="176"/>
      <c r="F60" s="205"/>
      <c r="G60" s="86">
        <f>G58+G59</f>
        <v>43200</v>
      </c>
    </row>
    <row r="61" spans="1:8" ht="16.5" thickTop="1" x14ac:dyDescent="0.25">
      <c r="A61" s="48" t="s">
        <v>72</v>
      </c>
      <c r="B61" s="7">
        <f>'Datos Enunciado'!G17</f>
        <v>0.2</v>
      </c>
      <c r="C61" s="8" t="str">
        <f>'Datos Enunciado'!H17</f>
        <v>horas/u.c.</v>
      </c>
      <c r="D61" s="52">
        <f>'Datos Enunciado'!I17</f>
        <v>12</v>
      </c>
      <c r="E61" s="10" t="str">
        <f>'Datos Enunciado'!J17</f>
        <v>€/hora</v>
      </c>
      <c r="F61" s="54">
        <f>B61*D61</f>
        <v>2.4000000000000004</v>
      </c>
      <c r="G61" s="85">
        <f>'Datos Enunciado'!$B$6*'Apartado 1'!F61</f>
        <v>28800.000000000004</v>
      </c>
    </row>
    <row r="62" spans="1:8" ht="16.5" thickBot="1" x14ac:dyDescent="0.3">
      <c r="A62" s="58" t="s">
        <v>35</v>
      </c>
      <c r="B62" s="175">
        <f>F61</f>
        <v>2.4000000000000004</v>
      </c>
      <c r="C62" s="176"/>
      <c r="D62" s="176"/>
      <c r="E62" s="176"/>
      <c r="F62" s="205"/>
      <c r="G62" s="86">
        <f>G61</f>
        <v>28800.000000000004</v>
      </c>
    </row>
    <row r="63" spans="1:8" ht="17.25" thickTop="1" thickBot="1" x14ac:dyDescent="0.3">
      <c r="A63" s="23"/>
      <c r="B63" s="206" t="s">
        <v>90</v>
      </c>
      <c r="C63" s="206"/>
      <c r="D63" s="206"/>
      <c r="E63" s="206"/>
      <c r="F63" s="87">
        <f>B60+B62</f>
        <v>6</v>
      </c>
      <c r="G63" s="88">
        <f>G60+G62</f>
        <v>72000</v>
      </c>
    </row>
    <row r="64" spans="1:8" ht="16.5" thickTop="1" x14ac:dyDescent="0.25">
      <c r="A64" s="23"/>
      <c r="B64" s="11"/>
      <c r="C64" s="11"/>
      <c r="D64" s="11"/>
      <c r="E64" s="11"/>
      <c r="F64" s="95"/>
      <c r="G64" s="96"/>
    </row>
    <row r="65" spans="1:7" ht="31.5" x14ac:dyDescent="0.25">
      <c r="A65" s="111" t="s">
        <v>91</v>
      </c>
      <c r="B65" s="231" t="s">
        <v>97</v>
      </c>
      <c r="C65" s="235"/>
      <c r="D65" s="236" t="s">
        <v>36</v>
      </c>
      <c r="E65" s="237" t="s">
        <v>36</v>
      </c>
      <c r="F65" s="238" t="s">
        <v>48</v>
      </c>
      <c r="G65" s="239" t="s">
        <v>49</v>
      </c>
    </row>
    <row r="66" spans="1:7" x14ac:dyDescent="0.25">
      <c r="A66" s="89" t="s">
        <v>37</v>
      </c>
      <c r="B66" s="97">
        <f>C4</f>
        <v>0.7</v>
      </c>
      <c r="C66" s="10" t="str">
        <f>D4</f>
        <v>€/hora MOD</v>
      </c>
      <c r="D66" s="53">
        <f>'Datos Enunciado'!G17</f>
        <v>0.2</v>
      </c>
      <c r="E66" s="10" t="str">
        <f>'Datos Enunciado'!H17</f>
        <v>horas/u.c.</v>
      </c>
      <c r="F66" s="107">
        <f>B66*D66</f>
        <v>0.13999999999999999</v>
      </c>
      <c r="G66" s="91">
        <f>'Datos Enunciado'!$B$6*'Apartado 1'!F66</f>
        <v>1679.9999999999998</v>
      </c>
    </row>
    <row r="67" spans="1:7" x14ac:dyDescent="0.25">
      <c r="A67" s="89" t="s">
        <v>38</v>
      </c>
      <c r="B67" s="97">
        <f>C11</f>
        <v>2.4</v>
      </c>
      <c r="C67" s="10" t="str">
        <f>D11</f>
        <v>€/hora</v>
      </c>
      <c r="D67" s="97">
        <f>1/'Datos Enunciado'!G23</f>
        <v>0.05</v>
      </c>
      <c r="E67" s="10" t="s">
        <v>34</v>
      </c>
      <c r="F67" s="108">
        <f>B67*D67</f>
        <v>0.12</v>
      </c>
      <c r="G67" s="92">
        <f>'Datos Enunciado'!$B$6*'Apartado 1'!F67</f>
        <v>1440</v>
      </c>
    </row>
    <row r="68" spans="1:7" x14ac:dyDescent="0.25">
      <c r="A68" s="89" t="s">
        <v>39</v>
      </c>
      <c r="B68" s="104">
        <f>C18</f>
        <v>0.03</v>
      </c>
      <c r="C68" s="105" t="str">
        <f>D18</f>
        <v>€/€ CA</v>
      </c>
      <c r="D68" s="106">
        <f>F63+F66+F67</f>
        <v>6.26</v>
      </c>
      <c r="E68" s="163" t="s">
        <v>95</v>
      </c>
      <c r="F68" s="109">
        <f>B68*D68</f>
        <v>0.18779999999999999</v>
      </c>
      <c r="G68" s="112">
        <f>'Datos Enunciado'!$B$6*'Apartado 1'!F68</f>
        <v>2253.6</v>
      </c>
    </row>
    <row r="69" spans="1:7" ht="16.5" thickBot="1" x14ac:dyDescent="0.3">
      <c r="A69" s="23"/>
      <c r="B69" s="206" t="s">
        <v>91</v>
      </c>
      <c r="C69" s="206"/>
      <c r="D69" s="206"/>
      <c r="E69" s="206"/>
      <c r="F69" s="87">
        <f>F66+F67+F68</f>
        <v>0.44779999999999998</v>
      </c>
      <c r="G69" s="113">
        <f>G66+G67+G68</f>
        <v>5373.6</v>
      </c>
    </row>
    <row r="70" spans="1:7" ht="17.25" thickTop="1" thickBot="1" x14ac:dyDescent="0.3">
      <c r="A70" s="23"/>
      <c r="B70" s="101"/>
      <c r="C70" s="101"/>
      <c r="D70" s="101"/>
      <c r="E70" s="101"/>
      <c r="F70" s="84"/>
      <c r="G70" s="94"/>
    </row>
    <row r="71" spans="1:7" ht="16.5" thickBot="1" x14ac:dyDescent="0.3">
      <c r="A71" s="228" t="s">
        <v>96</v>
      </c>
      <c r="B71" s="242"/>
      <c r="C71" s="242"/>
      <c r="D71" s="242"/>
      <c r="E71" s="243"/>
      <c r="F71" s="240">
        <f>F63+F69</f>
        <v>6.4478</v>
      </c>
      <c r="G71" s="241">
        <f>F71*'Datos Enunciado'!B6</f>
        <v>77373.600000000006</v>
      </c>
    </row>
  </sheetData>
  <mergeCells count="25">
    <mergeCell ref="B63:E63"/>
    <mergeCell ref="B65:C65"/>
    <mergeCell ref="D65:E65"/>
    <mergeCell ref="A56:G56"/>
    <mergeCell ref="B57:C57"/>
    <mergeCell ref="D57:E57"/>
    <mergeCell ref="B60:F60"/>
    <mergeCell ref="G17:H17"/>
    <mergeCell ref="A37:G37"/>
    <mergeCell ref="A71:E71"/>
    <mergeCell ref="A2:H2"/>
    <mergeCell ref="B38:C38"/>
    <mergeCell ref="D38:E38"/>
    <mergeCell ref="B41:F41"/>
    <mergeCell ref="B43:F43"/>
    <mergeCell ref="B46:C46"/>
    <mergeCell ref="D46:E46"/>
    <mergeCell ref="A52:E52"/>
    <mergeCell ref="B50:E50"/>
    <mergeCell ref="B44:E44"/>
    <mergeCell ref="B15:C15"/>
    <mergeCell ref="B28:C28"/>
    <mergeCell ref="A35:H35"/>
    <mergeCell ref="B62:F62"/>
    <mergeCell ref="B69:E69"/>
  </mergeCells>
  <pageMargins left="0.70866141732283472" right="0.70866141732283472" top="0.74803149606299213" bottom="0.74803149606299213" header="0.31496062992125984" footer="0.31496062992125984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showGridLines="0" tabSelected="1" topLeftCell="H19" workbookViewId="0">
      <selection activeCell="H21" sqref="H21:N37"/>
    </sheetView>
  </sheetViews>
  <sheetFormatPr baseColWidth="10" defaultRowHeight="15.75" x14ac:dyDescent="0.25"/>
  <cols>
    <col min="1" max="1" width="23.5" customWidth="1"/>
    <col min="2" max="2" width="14" customWidth="1"/>
    <col min="3" max="3" width="13.875" bestFit="1" customWidth="1"/>
    <col min="7" max="7" width="28.75" customWidth="1"/>
    <col min="8" max="8" width="33.75" customWidth="1"/>
    <col min="9" max="9" width="17.875" customWidth="1"/>
    <col min="10" max="10" width="18.375" customWidth="1"/>
    <col min="11" max="11" width="14.25" customWidth="1"/>
    <col min="12" max="12" width="12.875" customWidth="1"/>
    <col min="15" max="15" width="13" customWidth="1"/>
  </cols>
  <sheetData>
    <row r="1" spans="1:15" x14ac:dyDescent="0.25">
      <c r="A1" s="218" t="s">
        <v>107</v>
      </c>
      <c r="B1" s="219"/>
      <c r="C1" s="219"/>
      <c r="D1" s="219"/>
      <c r="E1" s="220"/>
      <c r="F1" s="220"/>
      <c r="H1" s="202" t="s">
        <v>122</v>
      </c>
      <c r="I1" s="203"/>
      <c r="J1" s="203"/>
      <c r="K1" s="203"/>
      <c r="L1" s="203"/>
      <c r="M1" s="203"/>
      <c r="N1" s="203"/>
      <c r="O1" s="204"/>
    </row>
    <row r="2" spans="1:15" ht="16.5" thickBot="1" x14ac:dyDescent="0.3"/>
    <row r="3" spans="1:15" ht="21" x14ac:dyDescent="0.35">
      <c r="A3" s="119" t="s">
        <v>50</v>
      </c>
      <c r="B3" s="120">
        <f>'Datos Enunciado'!B46</f>
        <v>1160</v>
      </c>
      <c r="C3" s="221"/>
      <c r="D3" s="185"/>
      <c r="H3" s="223" t="s">
        <v>98</v>
      </c>
      <c r="I3" s="224"/>
      <c r="J3" s="224"/>
      <c r="K3" s="224"/>
      <c r="L3" s="224"/>
      <c r="M3" s="224"/>
      <c r="N3" s="225"/>
    </row>
    <row r="4" spans="1:15" ht="31.5" x14ac:dyDescent="0.25">
      <c r="A4" s="121" t="s">
        <v>105</v>
      </c>
      <c r="B4" s="116">
        <f>D10</f>
        <v>58000</v>
      </c>
      <c r="C4" s="117"/>
      <c r="D4" s="122"/>
      <c r="H4" s="110" t="s">
        <v>94</v>
      </c>
      <c r="I4" s="229" t="s">
        <v>45</v>
      </c>
      <c r="J4" s="230"/>
      <c r="K4" s="231" t="s">
        <v>46</v>
      </c>
      <c r="L4" s="232"/>
      <c r="M4" s="233" t="s">
        <v>48</v>
      </c>
      <c r="N4" s="234" t="s">
        <v>49</v>
      </c>
    </row>
    <row r="5" spans="1:15" ht="16.5" thickBot="1" x14ac:dyDescent="0.3">
      <c r="A5" s="25" t="s">
        <v>104</v>
      </c>
      <c r="B5" s="123">
        <f>B3/B4</f>
        <v>0.02</v>
      </c>
      <c r="C5" s="49" t="s">
        <v>106</v>
      </c>
      <c r="D5" s="26"/>
      <c r="H5" s="47" t="s">
        <v>42</v>
      </c>
      <c r="I5" s="7">
        <f>'Apartado 1'!B39</f>
        <v>0.5</v>
      </c>
      <c r="J5" s="8" t="str">
        <f>'Apartado 1'!C39</f>
        <v>kg/u.c.</v>
      </c>
      <c r="K5" s="51">
        <f>'Apartado 1'!D39</f>
        <v>3.5</v>
      </c>
      <c r="L5" s="10" t="str">
        <f>'Apartado 1'!E39</f>
        <v>€/kg</v>
      </c>
      <c r="M5" s="54">
        <f>I5*K5</f>
        <v>1.75</v>
      </c>
      <c r="N5" s="85">
        <f>M5*'Datos Enunciado'!$B$5</f>
        <v>14000</v>
      </c>
    </row>
    <row r="6" spans="1:15" x14ac:dyDescent="0.25">
      <c r="H6" s="47" t="s">
        <v>0</v>
      </c>
      <c r="I6" s="7">
        <f>'Apartado 1'!B40</f>
        <v>1</v>
      </c>
      <c r="J6" s="8" t="str">
        <f>'Apartado 1'!C40</f>
        <v>u.c./u.c.</v>
      </c>
      <c r="K6" s="51">
        <f>'Apartado 1'!D40</f>
        <v>0.1</v>
      </c>
      <c r="L6" s="10" t="str">
        <f>'Apartado 1'!E40</f>
        <v>€/u.c.</v>
      </c>
      <c r="M6" s="54">
        <f>I6*K6</f>
        <v>0.1</v>
      </c>
      <c r="N6" s="85">
        <f>M6*'Datos Enunciado'!$B$5</f>
        <v>800</v>
      </c>
    </row>
    <row r="7" spans="1:15" ht="32.25" thickBot="1" x14ac:dyDescent="0.3">
      <c r="B7" s="149" t="s">
        <v>117</v>
      </c>
      <c r="C7" s="149" t="s">
        <v>116</v>
      </c>
      <c r="D7" s="149" t="s">
        <v>115</v>
      </c>
      <c r="H7" s="58" t="s">
        <v>31</v>
      </c>
      <c r="I7" s="175">
        <f>M5+M6</f>
        <v>1.85</v>
      </c>
      <c r="J7" s="216"/>
      <c r="K7" s="216"/>
      <c r="L7" s="216"/>
      <c r="M7" s="217"/>
      <c r="N7" s="86">
        <f>N5+N6</f>
        <v>14800</v>
      </c>
    </row>
    <row r="8" spans="1:15" ht="16.5" thickTop="1" x14ac:dyDescent="0.25">
      <c r="A8" s="153" t="s">
        <v>42</v>
      </c>
      <c r="B8" s="150">
        <f>'Apartado 1'!G39</f>
        <v>14000</v>
      </c>
      <c r="C8" s="150">
        <f>'Apartado 1'!G58</f>
        <v>42000</v>
      </c>
      <c r="D8" s="150">
        <f>B8+C8</f>
        <v>56000</v>
      </c>
      <c r="H8" s="48" t="s">
        <v>72</v>
      </c>
      <c r="I8" s="7">
        <f>'Apartado 1'!B42</f>
        <v>0.15</v>
      </c>
      <c r="J8" s="8" t="str">
        <f>'Apartado 1'!C42</f>
        <v>horas/u.c.</v>
      </c>
      <c r="K8" s="52">
        <f>'Apartado 1'!D42</f>
        <v>12</v>
      </c>
      <c r="L8" s="10" t="str">
        <f>'Apartado 1'!E42</f>
        <v>€/hora</v>
      </c>
      <c r="M8" s="54">
        <f>I8*K8</f>
        <v>1.7999999999999998</v>
      </c>
      <c r="N8" s="85">
        <f>M8*'Datos Enunciado'!$B$5</f>
        <v>14399.999999999998</v>
      </c>
    </row>
    <row r="9" spans="1:15" ht="16.5" thickBot="1" x14ac:dyDescent="0.3">
      <c r="A9" s="153" t="s">
        <v>114</v>
      </c>
      <c r="B9" s="150">
        <f>'Apartado 1'!G40</f>
        <v>800</v>
      </c>
      <c r="C9" s="150">
        <f>'Apartado 1'!G59</f>
        <v>1200</v>
      </c>
      <c r="D9" s="150">
        <f>B9+C9</f>
        <v>2000</v>
      </c>
      <c r="H9" s="58" t="s">
        <v>35</v>
      </c>
      <c r="I9" s="175">
        <f>M8</f>
        <v>1.7999999999999998</v>
      </c>
      <c r="J9" s="216"/>
      <c r="K9" s="216"/>
      <c r="L9" s="216"/>
      <c r="M9" s="217"/>
      <c r="N9" s="86">
        <f>N8</f>
        <v>14399.999999999998</v>
      </c>
    </row>
    <row r="10" spans="1:15" ht="17.25" thickTop="1" thickBot="1" x14ac:dyDescent="0.3">
      <c r="A10" s="10"/>
      <c r="D10" s="151">
        <f>D8+D9</f>
        <v>58000</v>
      </c>
      <c r="H10" s="23"/>
      <c r="I10" s="206" t="s">
        <v>90</v>
      </c>
      <c r="J10" s="206"/>
      <c r="K10" s="206"/>
      <c r="L10" s="206"/>
      <c r="M10" s="87">
        <f>I7+I9</f>
        <v>3.65</v>
      </c>
      <c r="N10" s="88">
        <f>N7+N9</f>
        <v>29200</v>
      </c>
    </row>
    <row r="11" spans="1:15" ht="16.5" thickTop="1" x14ac:dyDescent="0.25">
      <c r="A11" s="10"/>
      <c r="H11" s="23"/>
      <c r="I11" s="11"/>
      <c r="J11" s="11"/>
      <c r="K11" s="11"/>
      <c r="L11" s="11"/>
      <c r="M11" s="95"/>
      <c r="N11" s="96"/>
    </row>
    <row r="12" spans="1:15" ht="32.25" thickBot="1" x14ac:dyDescent="0.3">
      <c r="H12" s="111" t="s">
        <v>109</v>
      </c>
      <c r="I12" s="231" t="s">
        <v>97</v>
      </c>
      <c r="J12" s="235"/>
      <c r="K12" s="229" t="s">
        <v>111</v>
      </c>
      <c r="L12" s="244" t="s">
        <v>36</v>
      </c>
      <c r="M12" s="238" t="s">
        <v>48</v>
      </c>
      <c r="N12" s="239" t="s">
        <v>49</v>
      </c>
    </row>
    <row r="13" spans="1:15" ht="15.75" customHeight="1" x14ac:dyDescent="0.25">
      <c r="A13" s="124" t="s">
        <v>51</v>
      </c>
      <c r="B13" s="125">
        <f>'Datos Enunciado'!B47</f>
        <v>3200</v>
      </c>
      <c r="C13" s="226"/>
      <c r="D13" s="227"/>
      <c r="H13" s="89" t="s">
        <v>58</v>
      </c>
      <c r="I13" s="102">
        <f>B5</f>
        <v>0.02</v>
      </c>
      <c r="J13" s="103" t="str">
        <f>C5</f>
        <v>€/€ material directo</v>
      </c>
      <c r="K13" s="50">
        <f>I7</f>
        <v>1.85</v>
      </c>
      <c r="L13" s="103" t="s">
        <v>95</v>
      </c>
      <c r="M13" s="107">
        <f>I13*K13</f>
        <v>3.7000000000000005E-2</v>
      </c>
      <c r="N13" s="91">
        <f>M13*'Datos Enunciado'!$B$5</f>
        <v>296.00000000000006</v>
      </c>
    </row>
    <row r="14" spans="1:15" x14ac:dyDescent="0.25">
      <c r="A14" s="23" t="s">
        <v>52</v>
      </c>
      <c r="B14" s="80">
        <f>B18+B19</f>
        <v>20000</v>
      </c>
      <c r="C14" s="10"/>
      <c r="D14" s="24"/>
      <c r="H14" s="89" t="s">
        <v>59</v>
      </c>
      <c r="I14" s="97">
        <f>B15</f>
        <v>0.16</v>
      </c>
      <c r="J14" s="98" t="str">
        <f>C15</f>
        <v>€/u.c.</v>
      </c>
      <c r="K14" s="52">
        <v>1</v>
      </c>
      <c r="L14" s="98" t="s">
        <v>110</v>
      </c>
      <c r="M14" s="108">
        <f>I14*K14</f>
        <v>0.16</v>
      </c>
      <c r="N14" s="92">
        <f>M14*'Datos Enunciado'!$B$5</f>
        <v>1280</v>
      </c>
    </row>
    <row r="15" spans="1:15" ht="16.5" thickBot="1" x14ac:dyDescent="0.3">
      <c r="A15" s="25" t="s">
        <v>48</v>
      </c>
      <c r="B15" s="123">
        <f>B13/B14</f>
        <v>0.16</v>
      </c>
      <c r="C15" s="49" t="s">
        <v>74</v>
      </c>
      <c r="D15" s="26"/>
      <c r="H15" s="162" t="s">
        <v>61</v>
      </c>
      <c r="I15" s="99">
        <f>B27</f>
        <v>0.25</v>
      </c>
      <c r="J15" s="100" t="str">
        <f>C27</f>
        <v>€/unidad equivalente</v>
      </c>
      <c r="K15" s="118">
        <f>1*'Datos Enunciado'!B52</f>
        <v>0.5</v>
      </c>
      <c r="L15" s="100" t="s">
        <v>112</v>
      </c>
      <c r="M15" s="128">
        <f>I15*K15</f>
        <v>0.125</v>
      </c>
      <c r="N15" s="93">
        <f>M15*'Datos Enunciado'!$B$5</f>
        <v>1000</v>
      </c>
    </row>
    <row r="16" spans="1:15" ht="16.5" thickBot="1" x14ac:dyDescent="0.3">
      <c r="A16" s="10"/>
      <c r="B16" s="90"/>
      <c r="C16" s="10"/>
      <c r="D16" s="10"/>
      <c r="H16" s="23"/>
      <c r="I16" s="207" t="s">
        <v>108</v>
      </c>
      <c r="J16" s="207"/>
      <c r="K16" s="207"/>
      <c r="L16" s="207"/>
      <c r="M16" s="83">
        <f>SUM(M13:M15)</f>
        <v>0.32200000000000001</v>
      </c>
      <c r="N16" s="127">
        <f>SUM(N13:N15)</f>
        <v>2576</v>
      </c>
    </row>
    <row r="17" spans="1:14" ht="33" thickTop="1" thickBot="1" x14ac:dyDescent="0.3">
      <c r="B17" s="149" t="s">
        <v>52</v>
      </c>
      <c r="C17" s="10"/>
      <c r="D17" s="10"/>
      <c r="H17" s="23"/>
      <c r="I17" s="10"/>
      <c r="J17" s="10"/>
      <c r="K17" s="10"/>
      <c r="L17" s="10"/>
      <c r="M17" s="10"/>
      <c r="N17" s="24"/>
    </row>
    <row r="18" spans="1:14" ht="16.5" thickBot="1" x14ac:dyDescent="0.3">
      <c r="A18" s="153" t="s">
        <v>40</v>
      </c>
      <c r="B18" s="150">
        <f>'Datos Enunciado'!B5</f>
        <v>8000</v>
      </c>
      <c r="C18" s="10"/>
      <c r="D18" s="10"/>
      <c r="H18" s="228" t="s">
        <v>96</v>
      </c>
      <c r="I18" s="242"/>
      <c r="J18" s="242"/>
      <c r="K18" s="242"/>
      <c r="L18" s="243"/>
      <c r="M18" s="240">
        <f>M10+M16</f>
        <v>3.972</v>
      </c>
      <c r="N18" s="241">
        <f>N10+N16</f>
        <v>31776</v>
      </c>
    </row>
    <row r="19" spans="1:14" x14ac:dyDescent="0.25">
      <c r="A19" s="153" t="s">
        <v>41</v>
      </c>
      <c r="B19" s="150">
        <f>'Datos Enunciado'!B6</f>
        <v>12000</v>
      </c>
      <c r="C19" s="10"/>
      <c r="D19" s="10"/>
    </row>
    <row r="20" spans="1:14" ht="16.5" thickBot="1" x14ac:dyDescent="0.3">
      <c r="A20" s="10"/>
      <c r="B20" s="90"/>
      <c r="C20" s="10"/>
      <c r="D20" s="10"/>
    </row>
    <row r="21" spans="1:14" ht="21" x14ac:dyDescent="0.35">
      <c r="A21" s="124" t="s">
        <v>55</v>
      </c>
      <c r="B21" s="125">
        <f>'Datos Enunciado'!B48</f>
        <v>1560</v>
      </c>
      <c r="C21" s="226"/>
      <c r="D21" s="227"/>
      <c r="H21" s="223" t="s">
        <v>99</v>
      </c>
      <c r="I21" s="224"/>
      <c r="J21" s="224"/>
      <c r="K21" s="224"/>
      <c r="L21" s="224"/>
      <c r="M21" s="224"/>
      <c r="N21" s="225"/>
    </row>
    <row r="22" spans="1:14" ht="31.5" x14ac:dyDescent="0.25">
      <c r="A22" s="154" t="s">
        <v>118</v>
      </c>
      <c r="B22" s="126">
        <f>'Datos Enunciado'!B6</f>
        <v>12000</v>
      </c>
      <c r="C22" s="117"/>
      <c r="D22" s="122"/>
      <c r="H22" s="110" t="s">
        <v>94</v>
      </c>
      <c r="I22" s="229" t="s">
        <v>45</v>
      </c>
      <c r="J22" s="230"/>
      <c r="K22" s="231" t="s">
        <v>46</v>
      </c>
      <c r="L22" s="232"/>
      <c r="M22" s="233" t="s">
        <v>48</v>
      </c>
      <c r="N22" s="234" t="s">
        <v>49</v>
      </c>
    </row>
    <row r="23" spans="1:14" ht="16.5" thickBot="1" x14ac:dyDescent="0.3">
      <c r="A23" s="25" t="s">
        <v>48</v>
      </c>
      <c r="B23" s="123">
        <f>B21/B22</f>
        <v>0.13</v>
      </c>
      <c r="C23" s="49" t="s">
        <v>74</v>
      </c>
      <c r="D23" s="26"/>
      <c r="H23" s="47" t="s">
        <v>42</v>
      </c>
      <c r="I23" s="7">
        <f>'Apartado 1'!B58</f>
        <v>1</v>
      </c>
      <c r="J23" s="8" t="str">
        <f>'Apartado 1'!C58</f>
        <v>kg/u.c.</v>
      </c>
      <c r="K23" s="51">
        <f>'Apartado 1'!D58</f>
        <v>3.5</v>
      </c>
      <c r="L23" s="10" t="str">
        <f>'Apartado 1'!E58</f>
        <v>€/kg</v>
      </c>
      <c r="M23" s="54">
        <f>I23*K23</f>
        <v>3.5</v>
      </c>
      <c r="N23" s="85">
        <f>M23*'Datos Enunciado'!$B$6</f>
        <v>42000</v>
      </c>
    </row>
    <row r="24" spans="1:14" ht="16.5" thickBot="1" x14ac:dyDescent="0.3">
      <c r="A24" s="10"/>
      <c r="B24" s="90"/>
      <c r="C24" s="10"/>
      <c r="D24" s="10"/>
      <c r="H24" s="47" t="s">
        <v>0</v>
      </c>
      <c r="I24" s="7">
        <f>'Apartado 1'!B59</f>
        <v>1</v>
      </c>
      <c r="J24" s="8" t="str">
        <f>'Apartado 1'!C59</f>
        <v>u.c./u.c.</v>
      </c>
      <c r="K24" s="51">
        <f>'Apartado 1'!D59</f>
        <v>0.1</v>
      </c>
      <c r="L24" s="10" t="str">
        <f>'Apartado 1'!E59</f>
        <v>€/u.c.</v>
      </c>
      <c r="M24" s="54">
        <f>I24*K24</f>
        <v>0.1</v>
      </c>
      <c r="N24" s="85">
        <f>M24*'Datos Enunciado'!$B$6</f>
        <v>1200</v>
      </c>
    </row>
    <row r="25" spans="1:14" ht="16.5" thickBot="1" x14ac:dyDescent="0.3">
      <c r="A25" s="119" t="s">
        <v>54</v>
      </c>
      <c r="B25" s="157">
        <f>'Datos Enunciado'!B49</f>
        <v>4000</v>
      </c>
      <c r="C25" s="221"/>
      <c r="D25" s="222"/>
      <c r="E25" s="222"/>
      <c r="F25" s="185"/>
      <c r="H25" s="58" t="s">
        <v>31</v>
      </c>
      <c r="I25" s="175">
        <f>M23+M24</f>
        <v>3.6</v>
      </c>
      <c r="J25" s="216"/>
      <c r="K25" s="216"/>
      <c r="L25" s="216"/>
      <c r="M25" s="217"/>
      <c r="N25" s="86">
        <f>N23+N24</f>
        <v>43200</v>
      </c>
    </row>
    <row r="26" spans="1:14" ht="16.5" thickTop="1" x14ac:dyDescent="0.25">
      <c r="A26" s="158" t="s">
        <v>56</v>
      </c>
      <c r="B26" s="159">
        <f>D32</f>
        <v>16000</v>
      </c>
      <c r="C26" s="160"/>
      <c r="D26" s="160"/>
      <c r="E26" s="160"/>
      <c r="F26" s="161"/>
      <c r="H26" s="48" t="s">
        <v>72</v>
      </c>
      <c r="I26" s="7">
        <f>'Apartado 1'!B61</f>
        <v>0.2</v>
      </c>
      <c r="J26" s="8" t="str">
        <f>'Apartado 1'!C61</f>
        <v>horas/u.c.</v>
      </c>
      <c r="K26" s="52">
        <f>'Apartado 1'!D61</f>
        <v>12</v>
      </c>
      <c r="L26" s="10" t="str">
        <f>'Apartado 1'!E61</f>
        <v>€/hora</v>
      </c>
      <c r="M26" s="54">
        <f>I26*K26</f>
        <v>2.4000000000000004</v>
      </c>
      <c r="N26" s="85">
        <f>M26*'Datos Enunciado'!$B$6</f>
        <v>28800.000000000004</v>
      </c>
    </row>
    <row r="27" spans="1:14" ht="16.5" thickBot="1" x14ac:dyDescent="0.3">
      <c r="A27" s="25" t="s">
        <v>57</v>
      </c>
      <c r="B27" s="123">
        <f>B25/B26</f>
        <v>0.25</v>
      </c>
      <c r="C27" s="49" t="s">
        <v>103</v>
      </c>
      <c r="D27" s="49"/>
      <c r="E27" s="49"/>
      <c r="F27" s="26"/>
      <c r="H27" s="58" t="s">
        <v>35</v>
      </c>
      <c r="I27" s="175">
        <f>M26</f>
        <v>2.4000000000000004</v>
      </c>
      <c r="J27" s="216"/>
      <c r="K27" s="216"/>
      <c r="L27" s="216"/>
      <c r="M27" s="217"/>
      <c r="N27" s="86">
        <f>N26</f>
        <v>28800.000000000004</v>
      </c>
    </row>
    <row r="28" spans="1:14" ht="16.5" thickBot="1" x14ac:dyDescent="0.3">
      <c r="H28" s="23"/>
      <c r="I28" s="206" t="s">
        <v>90</v>
      </c>
      <c r="J28" s="206"/>
      <c r="K28" s="206"/>
      <c r="L28" s="206"/>
      <c r="M28" s="87">
        <f>I25+I27</f>
        <v>6</v>
      </c>
      <c r="N28" s="88">
        <f>N25+N27</f>
        <v>72000</v>
      </c>
    </row>
    <row r="29" spans="1:14" ht="48" thickTop="1" x14ac:dyDescent="0.25">
      <c r="B29" s="149" t="s">
        <v>52</v>
      </c>
      <c r="C29" s="149" t="s">
        <v>119</v>
      </c>
      <c r="D29" s="149" t="s">
        <v>56</v>
      </c>
      <c r="E29" s="156" t="s">
        <v>120</v>
      </c>
      <c r="F29" s="156" t="s">
        <v>121</v>
      </c>
      <c r="H29" s="23"/>
      <c r="I29" s="11"/>
      <c r="J29" s="11"/>
      <c r="K29" s="11"/>
      <c r="L29" s="11"/>
      <c r="M29" s="95"/>
      <c r="N29" s="96"/>
    </row>
    <row r="30" spans="1:14" ht="31.5" x14ac:dyDescent="0.25">
      <c r="A30" s="153" t="s">
        <v>40</v>
      </c>
      <c r="B30" s="150">
        <f>'Datos Enunciado'!B5</f>
        <v>8000</v>
      </c>
      <c r="C30" s="155">
        <f>'Datos Enunciado'!B52</f>
        <v>0.5</v>
      </c>
      <c r="D30" s="150">
        <f>B30*C30</f>
        <v>4000</v>
      </c>
      <c r="E30" s="150">
        <f>D30*$B$27</f>
        <v>1000</v>
      </c>
      <c r="F30" s="155">
        <f>E30/B30</f>
        <v>0.125</v>
      </c>
      <c r="H30" s="111" t="s">
        <v>109</v>
      </c>
      <c r="I30" s="231" t="s">
        <v>97</v>
      </c>
      <c r="J30" s="235"/>
      <c r="K30" s="229" t="s">
        <v>111</v>
      </c>
      <c r="L30" s="244" t="s">
        <v>36</v>
      </c>
      <c r="M30" s="238" t="s">
        <v>48</v>
      </c>
      <c r="N30" s="239" t="s">
        <v>49</v>
      </c>
    </row>
    <row r="31" spans="1:14" x14ac:dyDescent="0.25">
      <c r="A31" s="153" t="s">
        <v>41</v>
      </c>
      <c r="B31" s="150">
        <f>'Datos Enunciado'!B6</f>
        <v>12000</v>
      </c>
      <c r="C31" s="152">
        <v>1</v>
      </c>
      <c r="D31" s="150">
        <f>B31*C31</f>
        <v>12000</v>
      </c>
      <c r="E31" s="150">
        <f>D31*$B$27</f>
        <v>3000</v>
      </c>
      <c r="F31" s="155">
        <f>E31/B31</f>
        <v>0.25</v>
      </c>
      <c r="H31" s="89" t="s">
        <v>58</v>
      </c>
      <c r="I31" s="102">
        <f>B5</f>
        <v>0.02</v>
      </c>
      <c r="J31" s="103" t="str">
        <f>C5</f>
        <v>€/€ material directo</v>
      </c>
      <c r="K31" s="50">
        <f>I25</f>
        <v>3.6</v>
      </c>
      <c r="L31" s="103" t="s">
        <v>95</v>
      </c>
      <c r="M31" s="107">
        <f>I31*K31</f>
        <v>7.2000000000000008E-2</v>
      </c>
      <c r="N31" s="91">
        <f>M31*'Datos Enunciado'!$B$6</f>
        <v>864.00000000000011</v>
      </c>
    </row>
    <row r="32" spans="1:14" x14ac:dyDescent="0.25">
      <c r="D32" s="150">
        <f>D30+D31</f>
        <v>16000</v>
      </c>
      <c r="E32" s="151">
        <f>E30+E31</f>
        <v>4000</v>
      </c>
      <c r="H32" s="89" t="s">
        <v>59</v>
      </c>
      <c r="I32" s="97">
        <f>B15</f>
        <v>0.16</v>
      </c>
      <c r="J32" s="98" t="str">
        <f>C15</f>
        <v>€/u.c.</v>
      </c>
      <c r="K32" s="52">
        <v>1</v>
      </c>
      <c r="L32" s="98" t="s">
        <v>110</v>
      </c>
      <c r="M32" s="108">
        <f>I32*K32</f>
        <v>0.16</v>
      </c>
      <c r="N32" s="92">
        <f>M32*'Datos Enunciado'!$B$6</f>
        <v>1920</v>
      </c>
    </row>
    <row r="33" spans="8:14" x14ac:dyDescent="0.25">
      <c r="H33" s="89" t="s">
        <v>60</v>
      </c>
      <c r="I33" s="97">
        <f>B23</f>
        <v>0.13</v>
      </c>
      <c r="J33" s="98" t="str">
        <f>C23</f>
        <v>€/u.c.</v>
      </c>
      <c r="K33" s="52">
        <v>1</v>
      </c>
      <c r="L33" s="98" t="s">
        <v>110</v>
      </c>
      <c r="M33" s="108">
        <f>I33*K33</f>
        <v>0.13</v>
      </c>
      <c r="N33" s="92">
        <f>M33*'Datos Enunciado'!$B$6</f>
        <v>1560</v>
      </c>
    </row>
    <row r="34" spans="8:14" x14ac:dyDescent="0.25">
      <c r="H34" s="245" t="s">
        <v>61</v>
      </c>
      <c r="I34" s="99">
        <f>B27</f>
        <v>0.25</v>
      </c>
      <c r="J34" s="100" t="str">
        <f>C27</f>
        <v>€/unidad equivalente</v>
      </c>
      <c r="K34" s="118">
        <v>1</v>
      </c>
      <c r="L34" s="100" t="s">
        <v>112</v>
      </c>
      <c r="M34" s="128">
        <f>I34*K34</f>
        <v>0.25</v>
      </c>
      <c r="N34" s="93">
        <f>M34*'Datos Enunciado'!$B$6</f>
        <v>3000</v>
      </c>
    </row>
    <row r="35" spans="8:14" ht="16.5" thickBot="1" x14ac:dyDescent="0.3">
      <c r="H35" s="23"/>
      <c r="I35" s="207" t="s">
        <v>108</v>
      </c>
      <c r="J35" s="207"/>
      <c r="K35" s="207"/>
      <c r="L35" s="207"/>
      <c r="M35" s="83">
        <f>SUM(M31:M34)</f>
        <v>0.61199999999999999</v>
      </c>
      <c r="N35" s="127">
        <f>SUM(N31:N34)</f>
        <v>7344</v>
      </c>
    </row>
    <row r="36" spans="8:14" ht="17.25" thickTop="1" thickBot="1" x14ac:dyDescent="0.3">
      <c r="H36" s="23"/>
      <c r="I36" s="10"/>
      <c r="J36" s="10"/>
      <c r="K36" s="10"/>
      <c r="L36" s="10"/>
      <c r="M36" s="10"/>
      <c r="N36" s="24"/>
    </row>
    <row r="37" spans="8:14" ht="16.5" thickBot="1" x14ac:dyDescent="0.3">
      <c r="H37" s="228" t="s">
        <v>96</v>
      </c>
      <c r="I37" s="242"/>
      <c r="J37" s="242"/>
      <c r="K37" s="242"/>
      <c r="L37" s="243"/>
      <c r="M37" s="240">
        <f>M35+M28</f>
        <v>6.6120000000000001</v>
      </c>
      <c r="N37" s="241">
        <f>N28+N35</f>
        <v>79344</v>
      </c>
    </row>
  </sheetData>
  <mergeCells count="26">
    <mergeCell ref="I28:L28"/>
    <mergeCell ref="I30:J30"/>
    <mergeCell ref="K30:L30"/>
    <mergeCell ref="I35:L35"/>
    <mergeCell ref="H37:L37"/>
    <mergeCell ref="H3:N3"/>
    <mergeCell ref="I4:J4"/>
    <mergeCell ref="K4:L4"/>
    <mergeCell ref="I7:M7"/>
    <mergeCell ref="I9:M9"/>
    <mergeCell ref="I25:M25"/>
    <mergeCell ref="I27:M27"/>
    <mergeCell ref="A1:F1"/>
    <mergeCell ref="C25:F25"/>
    <mergeCell ref="H1:O1"/>
    <mergeCell ref="I16:L16"/>
    <mergeCell ref="H18:L18"/>
    <mergeCell ref="H21:N21"/>
    <mergeCell ref="I22:J22"/>
    <mergeCell ref="K22:L22"/>
    <mergeCell ref="C3:D3"/>
    <mergeCell ref="C13:D13"/>
    <mergeCell ref="C21:D21"/>
    <mergeCell ref="I10:L10"/>
    <mergeCell ref="I12:J12"/>
    <mergeCell ref="K12:L12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Datos Enunciado</vt:lpstr>
      <vt:lpstr>Apartado 1</vt:lpstr>
      <vt:lpstr>Apartado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FLC</dc:creator>
  <cp:lastModifiedBy>DEFC</cp:lastModifiedBy>
  <cp:lastPrinted>2012-04-23T08:24:15Z</cp:lastPrinted>
  <dcterms:created xsi:type="dcterms:W3CDTF">2012-04-04T09:32:50Z</dcterms:created>
  <dcterms:modified xsi:type="dcterms:W3CDTF">2015-02-18T20:18:46Z</dcterms:modified>
</cp:coreProperties>
</file>