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15" yWindow="-15" windowWidth="21630" windowHeight="10665"/>
  </bookViews>
  <sheets>
    <sheet name="Enunciado" sheetId="5" r:id="rId1"/>
    <sheet name="Inorgánico" sheetId="2" r:id="rId2"/>
  </sheets>
  <calcPr calcId="144525" iterate="1"/>
</workbook>
</file>

<file path=xl/calcChain.xml><?xml version="1.0" encoding="utf-8"?>
<calcChain xmlns="http://schemas.openxmlformats.org/spreadsheetml/2006/main">
  <c r="B3" i="2" l="1"/>
  <c r="B2" i="2"/>
  <c r="E62" i="2"/>
  <c r="F62" i="2"/>
  <c r="F61" i="2"/>
  <c r="E61" i="2"/>
  <c r="G32" i="2"/>
  <c r="F29" i="2"/>
  <c r="G20" i="2"/>
  <c r="F17" i="2"/>
  <c r="D8" i="2"/>
  <c r="D7" i="2"/>
  <c r="F78" i="2"/>
  <c r="F79" i="2"/>
  <c r="E79" i="2"/>
  <c r="E78" i="2"/>
  <c r="E74" i="2"/>
  <c r="E73" i="2"/>
  <c r="F45" i="2"/>
  <c r="G44" i="2"/>
  <c r="F41" i="2"/>
  <c r="F16" i="2"/>
  <c r="F28" i="2" s="1"/>
  <c r="E16" i="2"/>
  <c r="E40" i="2" s="1"/>
  <c r="E42" i="2" s="1"/>
  <c r="C11" i="5"/>
  <c r="G48" i="2" s="1"/>
  <c r="F60" i="2" l="1"/>
  <c r="E60" i="2"/>
  <c r="G62" i="2"/>
  <c r="F57" i="2" s="1"/>
  <c r="F63" i="2"/>
  <c r="E28" i="2"/>
  <c r="E30" i="2" s="1"/>
  <c r="E63" i="2"/>
  <c r="E18" i="2"/>
  <c r="G61" i="2"/>
  <c r="F30" i="2"/>
  <c r="F18" i="2"/>
  <c r="G16" i="2"/>
  <c r="F40" i="2"/>
  <c r="F42" i="2" s="1"/>
  <c r="D18" i="5"/>
  <c r="C18" i="5"/>
  <c r="E17" i="5"/>
  <c r="E16" i="5"/>
  <c r="E18" i="5" s="1"/>
  <c r="E19" i="5" s="1"/>
  <c r="E57" i="2" s="1"/>
  <c r="G57" i="2" s="1"/>
  <c r="E46" i="2"/>
  <c r="G60" i="2" l="1"/>
  <c r="G28" i="2"/>
  <c r="G30" i="2"/>
  <c r="G31" i="2" s="1"/>
  <c r="E31" i="2" s="1"/>
  <c r="E32" i="2" s="1"/>
  <c r="E33" i="2" s="1"/>
  <c r="G18" i="2"/>
  <c r="G19" i="2" s="1"/>
  <c r="E19" i="2" s="1"/>
  <c r="E20" i="2" s="1"/>
  <c r="E21" i="2" s="1"/>
  <c r="G63" i="2"/>
  <c r="F46" i="2"/>
  <c r="G46" i="2" s="1"/>
  <c r="D9" i="2"/>
  <c r="G78" i="2"/>
  <c r="F73" i="2" s="1"/>
  <c r="G73" i="2" s="1"/>
  <c r="F77" i="2"/>
  <c r="E77" i="2"/>
  <c r="G40" i="2"/>
  <c r="F64" i="2" l="1"/>
  <c r="E64" i="2"/>
  <c r="F31" i="2"/>
  <c r="F32" i="2" s="1"/>
  <c r="F33" i="2" s="1"/>
  <c r="F19" i="2"/>
  <c r="F20" i="2" s="1"/>
  <c r="F21" i="2" s="1"/>
  <c r="E81" i="2"/>
  <c r="E80" i="2"/>
  <c r="F80" i="2"/>
  <c r="G42" i="2"/>
  <c r="F81" i="2"/>
  <c r="G79" i="2" l="1"/>
  <c r="F74" i="2" s="1"/>
  <c r="G74" i="2" s="1"/>
  <c r="G80" i="2"/>
  <c r="G43" i="2"/>
  <c r="G81" i="2"/>
  <c r="E82" i="2" l="1"/>
  <c r="E83" i="2" s="1"/>
  <c r="E84" i="2" s="1"/>
  <c r="F65" i="2"/>
  <c r="F66" i="2" s="1"/>
  <c r="F82" i="2"/>
  <c r="G47" i="2"/>
  <c r="E47" i="2" s="1"/>
  <c r="E48" i="2" s="1"/>
  <c r="F43" i="2"/>
  <c r="F44" i="2" s="1"/>
  <c r="E43" i="2"/>
  <c r="E44" i="2" s="1"/>
  <c r="G64" i="2" l="1"/>
  <c r="E65" i="2"/>
  <c r="G82" i="2"/>
  <c r="F83" i="2"/>
  <c r="F84" i="2" s="1"/>
  <c r="F47" i="2"/>
  <c r="F48" i="2" s="1"/>
  <c r="E50" i="2"/>
  <c r="E49" i="2"/>
  <c r="E66" i="2" l="1"/>
  <c r="G65" i="2"/>
  <c r="G83" i="2"/>
  <c r="F50" i="2"/>
  <c r="F49" i="2"/>
  <c r="G49" i="2" s="1"/>
</calcChain>
</file>

<file path=xl/sharedStrings.xml><?xml version="1.0" encoding="utf-8"?>
<sst xmlns="http://schemas.openxmlformats.org/spreadsheetml/2006/main" count="102" uniqueCount="67">
  <si>
    <t>Diámetro (cm)</t>
  </si>
  <si>
    <t>Altura (cm)</t>
  </si>
  <si>
    <t>Peso (Kg)</t>
  </si>
  <si>
    <t>MC</t>
  </si>
  <si>
    <t>Producción</t>
  </si>
  <si>
    <t>Total</t>
  </si>
  <si>
    <t>Precio</t>
  </si>
  <si>
    <t>Madera de haya</t>
  </si>
  <si>
    <t>Mano de obra directa</t>
  </si>
  <si>
    <t>MA</t>
  </si>
  <si>
    <t>Total costes directos</t>
  </si>
  <si>
    <t>Costes dependientes del peso</t>
  </si>
  <si>
    <t>Costes dependientes del tiempo</t>
  </si>
  <si>
    <t>Producción (mesas)</t>
  </si>
  <si>
    <t>Coste medio por mesa</t>
  </si>
  <si>
    <t>Coeficientes de equivalencia s/peso</t>
  </si>
  <si>
    <t>Producción equivalente (a MC)</t>
  </si>
  <si>
    <t>Costes unitarios</t>
  </si>
  <si>
    <t>Coeficientes de equivalencia s/tiempo</t>
  </si>
  <si>
    <t>Costes totales de fabricación</t>
  </si>
  <si>
    <t>Costes de materiales directos (haya)</t>
  </si>
  <si>
    <t>Costes de mano de obra directa</t>
  </si>
  <si>
    <t>Total costes directos de fabricación</t>
  </si>
  <si>
    <t>Mesa de centro de haya (MC)</t>
  </si>
  <si>
    <t>Mesa auxiliar de haya (MA)</t>
  </si>
  <si>
    <t>Costes de fabricación</t>
  </si>
  <si>
    <t>Tabla 1. Productos</t>
  </si>
  <si>
    <t>Coste total de fabricación</t>
  </si>
  <si>
    <t>Minutos de proceso por unidad de MC</t>
  </si>
  <si>
    <t>Minutos de proceso por unidad de MA</t>
  </si>
  <si>
    <t>Tabla 2. Costes directos/indirectos</t>
  </si>
  <si>
    <t>Costes indirectos fabricación</t>
  </si>
  <si>
    <t>Costes totales en función del peso</t>
  </si>
  <si>
    <t>Costes dependientes del peso por unidad</t>
  </si>
  <si>
    <t>Costes dependientes del tiempo por unidad</t>
  </si>
  <si>
    <t>Costes totales en función del tiempo</t>
  </si>
  <si>
    <t>Suplemento 1 (base: coste de materia prima)</t>
  </si>
  <si>
    <t>Suplemento único (base: coste de MOD)</t>
  </si>
  <si>
    <t>Suplemento 2 (base: coste de MOD)</t>
  </si>
  <si>
    <t>CIF - suplemento 1 (s/coste de MD)</t>
  </si>
  <si>
    <t>CIF - suplemento 2 (s/coste de MOD)</t>
  </si>
  <si>
    <t>CIF - suplemento único (s/coste de MOD)</t>
  </si>
  <si>
    <t>Un sistema de costes inorgánico para Tablesur</t>
  </si>
  <si>
    <t>CIF grupo 1 (s/coste de madera)</t>
  </si>
  <si>
    <t>CIF grupo 2 (s/coste de MOD)</t>
  </si>
  <si>
    <t>1.a) Cálculo de los costes de producción por división pura</t>
  </si>
  <si>
    <t>1. b) Cálculo de los costes por equivalencias: una sola equivalencia en función del peso</t>
  </si>
  <si>
    <t>1.c) Cálculo de los costes por equivalencias: una sola equivalencia en función del tiempo</t>
  </si>
  <si>
    <t>1.d) Cálculo de los costes de producción por equivalencias: dos equivalencias</t>
  </si>
  <si>
    <t>2.a) Cálculo de los costes de producción mediante un suplemento común acumulativo</t>
  </si>
  <si>
    <t>2.b) Cálculo de los costes de producción mediante suplementos comunes electivos</t>
  </si>
  <si>
    <t>Este método considera que la mesa auxiliar, que pesa un 62,5% del peso de la mesa de centro, también es responsable del 62,5% de los costes que ocasiona una unidad de ésta. Los resultados solo serían aceptables si la mayor parte de los costes de fabricación tuviera el peso de las mesas como generador de costes.</t>
  </si>
  <si>
    <t>Este método considera que una unidad de la mesa auxiliar, que necesita un 86,7% del tiempo de proceso de una unidad de la mesa de centro, también será responsable del 86,7% de los costes que ocasiona ésta. Ahora los resultados serían aceptables si la mayor parte de los costes de fabricación dependieran del tiempo de proceso de las mesas.</t>
  </si>
  <si>
    <t>Al usar dos bases de equivalencia se obtiene un resultado más fiable que los obtenidos con una única base, porque es poco probable que todos los costes de fabricación dependan de un único generador de costes, y el uso de dos variables explicativas mejora sin duda los cálculos. Pero ahora se introduce un nuevo factor condicionante de los resultados: la clasificación los costes de fabricación en dos grupos, que está sometida al criterio del que la realiza, y dará lugar a diferentes costes por tipo de mesa en función de la adscripción de cada clase de coste a uno u otro grupo.</t>
  </si>
  <si>
    <t>La asignación de más del 50% de los costes de fabricación a las mesas como costes directos reduce el margen de error propio de los métodos de división anteriores, puesto que ahora las posibles subvenciones cruzadas entre productos solo podrán afectar a la otra mitad de dichos costes. El uso de una única base de distribución para todos los costes indirectos plantea nuevamente el problema de que es probable que una parte importante de los costes indirectos de fabricación no esté relacionada con el coste de la mano de obra directa. Así ocurrirá, por ejemplo, con los costes de funcionamiento de procesos automatizados, que requieran poca supervisión de la mano de obra, y sean muy diferentes para cada modelo de mesa.</t>
  </si>
  <si>
    <t>Este último cálculo es el más fiable, aunque también el más costoso de poner en práctica, de todos los realizados en el ejercicio. Exige el control de los costes directos a las mesas, y la clasificación de los costes indirectos en dos grupos, según su relación con las dos categorías de costes directos. Este método sigue sin tener en cuenta que no todos los costes dependientes del tiempo de proceso vienen bien explicados por el coste de la mano de obra directa. Es el caso de los costes de funcionamiento de la maquinaria mencionados antes, que probablemente tengan las horas-máquina como generador de costes. La solución podría consistir en hacer más grupos de costes indirectos, pero normalmente esto llevaría a plantear la necesidad de implantar un sistema orgánico de costes por centros o departamentos.</t>
  </si>
  <si>
    <t>Costes dependientes del peso por mesa</t>
  </si>
  <si>
    <t>Costes totales dependientes del peso</t>
  </si>
  <si>
    <t>Costes dependientes del tiempo por mesa</t>
  </si>
  <si>
    <t>Costes totales dependientes del tiempo</t>
  </si>
  <si>
    <t>© 2015 – Francisco López Cruces</t>
  </si>
  <si>
    <t>Este coste medio unitario tiene poca utilidad para Urrutia. Comparado con los precios de venta de catálogo de ambas mesas, permite hacerse una idea del margen con que cuenta Tablesur para recuperar los costes que no son de fabricación y generar un beneficio adecuado. Pero es evidente que infravalora uno de los dos tipos de mesas y sobrevalora el otro, por lo que no serviría para fijar un límite inferior para el precio o superior para los descuentos en las negociaciones con los clientes, ni para otras decisiones que exijan un cálculo ajustado del coste de cada modelo de mesa.</t>
  </si>
  <si>
    <t>Base</t>
  </si>
  <si>
    <t>Costes indir.</t>
  </si>
  <si>
    <t>Tasa s/C. MOD</t>
  </si>
  <si>
    <t>Bases</t>
  </si>
  <si>
    <t>Tasas</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</si>
</sst>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0\ &quot;€&quot;;[Red]\-#,##0\ &quot;€&quot;"/>
    <numFmt numFmtId="164" formatCode="0.000"/>
    <numFmt numFmtId="165" formatCode="#,##0.00\ &quot;€&quot;"/>
    <numFmt numFmtId="166" formatCode="#,##0\ &quot;€&quot;"/>
    <numFmt numFmtId="167" formatCode="#,##0.0000\ &quot;€&quot;"/>
    <numFmt numFmtId="168" formatCode="0.0000%"/>
  </numFmts>
  <fonts count="8" x14ac:knownFonts="1">
    <font>
      <sz val="12"/>
      <color theme="1"/>
      <name val="Calibri"/>
      <family val="2"/>
      <scheme val="minor"/>
    </font>
    <font>
      <sz val="12"/>
      <color theme="1"/>
      <name val="Calibri"/>
      <family val="2"/>
      <scheme val="minor"/>
    </font>
    <font>
      <b/>
      <sz val="12"/>
      <color theme="1"/>
      <name val="Calibri"/>
      <family val="2"/>
      <scheme val="minor"/>
    </font>
    <font>
      <b/>
      <sz val="12"/>
      <color indexed="8"/>
      <name val="Calibri"/>
      <family val="2"/>
      <scheme val="minor"/>
    </font>
    <font>
      <b/>
      <sz val="12"/>
      <color theme="0"/>
      <name val="Calibri"/>
      <family val="2"/>
      <scheme val="minor"/>
    </font>
    <font>
      <sz val="12"/>
      <color theme="0"/>
      <name val="Calibri"/>
      <family val="2"/>
      <scheme val="minor"/>
    </font>
    <font>
      <b/>
      <sz val="14"/>
      <color theme="1"/>
      <name val="Calibri"/>
      <family val="2"/>
      <scheme val="minor"/>
    </font>
    <font>
      <b/>
      <sz val="18"/>
      <color theme="1"/>
      <name val="Calibri"/>
      <family val="2"/>
      <scheme val="minor"/>
    </font>
  </fonts>
  <fills count="5">
    <fill>
      <patternFill patternType="none"/>
    </fill>
    <fill>
      <patternFill patternType="gray125"/>
    </fill>
    <fill>
      <patternFill patternType="solid">
        <fgColor theme="4" tint="0.59999389629810485"/>
        <bgColor indexed="65"/>
      </patternFill>
    </fill>
    <fill>
      <patternFill patternType="solid">
        <fgColor theme="4"/>
      </patternFill>
    </fill>
    <fill>
      <patternFill patternType="solid">
        <fgColor theme="4" tint="0.79998168889431442"/>
        <bgColor indexed="65"/>
      </patternFill>
    </fill>
  </fills>
  <borders count="4">
    <border>
      <left/>
      <right/>
      <top/>
      <bottom/>
      <diagonal/>
    </border>
    <border>
      <left/>
      <right/>
      <top style="thin">
        <color theme="4"/>
      </top>
      <bottom style="double">
        <color theme="4"/>
      </bottom>
      <diagonal/>
    </border>
    <border>
      <left/>
      <right/>
      <top/>
      <bottom style="thin">
        <color indexed="64"/>
      </bottom>
      <diagonal/>
    </border>
    <border>
      <left/>
      <right/>
      <top style="thin">
        <color theme="3"/>
      </top>
      <bottom style="double">
        <color theme="3"/>
      </bottom>
      <diagonal/>
    </border>
  </borders>
  <cellStyleXfs count="6">
    <xf numFmtId="0" fontId="0" fillId="0" borderId="0"/>
    <xf numFmtId="0" fontId="2" fillId="0" borderId="1" applyNumberFormat="0" applyFill="0" applyAlignment="0" applyProtection="0"/>
    <xf numFmtId="0" fontId="1" fillId="2" borderId="0" applyNumberFormat="0" applyBorder="0" applyAlignment="0" applyProtection="0"/>
    <xf numFmtId="0" fontId="5" fillId="3" borderId="0" applyNumberFormat="0" applyBorder="0" applyAlignment="0" applyProtection="0"/>
    <xf numFmtId="0" fontId="1" fillId="4" borderId="0" applyNumberFormat="0" applyBorder="0" applyAlignment="0" applyProtection="0"/>
    <xf numFmtId="9" fontId="1" fillId="0" borderId="0" applyFont="0" applyFill="0" applyBorder="0" applyAlignment="0" applyProtection="0"/>
  </cellStyleXfs>
  <cellXfs count="47">
    <xf numFmtId="0" fontId="0" fillId="0" borderId="0" xfId="0"/>
    <xf numFmtId="164" fontId="0" fillId="0" borderId="0" xfId="0" applyNumberFormat="1"/>
    <xf numFmtId="3" fontId="0" fillId="0" borderId="0" xfId="0" applyNumberFormat="1"/>
    <xf numFmtId="165" fontId="0" fillId="0" borderId="0" xfId="0" applyNumberFormat="1"/>
    <xf numFmtId="0" fontId="0" fillId="0" borderId="0" xfId="0" applyFont="1" applyAlignment="1"/>
    <xf numFmtId="166" fontId="0" fillId="0" borderId="0" xfId="0" applyNumberFormat="1"/>
    <xf numFmtId="166" fontId="2" fillId="0" borderId="1" xfId="1" applyNumberFormat="1"/>
    <xf numFmtId="165" fontId="2" fillId="0" borderId="1" xfId="1" applyNumberFormat="1"/>
    <xf numFmtId="167" fontId="0" fillId="0" borderId="0" xfId="0" applyNumberFormat="1"/>
    <xf numFmtId="166" fontId="0" fillId="0" borderId="2" xfId="0" applyNumberFormat="1" applyBorder="1"/>
    <xf numFmtId="3" fontId="0" fillId="0" borderId="2" xfId="0" applyNumberFormat="1" applyBorder="1"/>
    <xf numFmtId="0" fontId="3" fillId="0" borderId="0" xfId="0" applyFont="1" applyAlignment="1">
      <alignment horizontal="center"/>
    </xf>
    <xf numFmtId="0" fontId="2" fillId="0" borderId="0" xfId="0" applyFont="1" applyAlignment="1">
      <alignment horizontal="center"/>
    </xf>
    <xf numFmtId="0" fontId="6" fillId="0" borderId="0" xfId="0" applyFont="1"/>
    <xf numFmtId="0" fontId="4" fillId="3" borderId="0" xfId="3" applyFont="1"/>
    <xf numFmtId="0" fontId="4" fillId="3" borderId="0" xfId="3" applyFont="1" applyAlignment="1">
      <alignment horizontal="center"/>
    </xf>
    <xf numFmtId="0" fontId="1" fillId="4" borderId="0" xfId="4"/>
    <xf numFmtId="6" fontId="1" fillId="4" borderId="0" xfId="4" applyNumberFormat="1"/>
    <xf numFmtId="3" fontId="1" fillId="4" borderId="0" xfId="4" applyNumberFormat="1"/>
    <xf numFmtId="0" fontId="1" fillId="2" borderId="0" xfId="2"/>
    <xf numFmtId="6" fontId="1" fillId="2" borderId="0" xfId="2" applyNumberFormat="1"/>
    <xf numFmtId="3" fontId="1" fillId="2" borderId="0" xfId="2" applyNumberFormat="1"/>
    <xf numFmtId="166" fontId="2" fillId="2" borderId="0" xfId="2" applyNumberFormat="1" applyFont="1"/>
    <xf numFmtId="0" fontId="1" fillId="4" borderId="0" xfId="4" applyAlignment="1">
      <alignment horizontal="left"/>
    </xf>
    <xf numFmtId="9" fontId="1" fillId="4" borderId="0" xfId="4" applyNumberFormat="1"/>
    <xf numFmtId="165" fontId="1" fillId="2" borderId="0" xfId="2" applyNumberFormat="1" applyAlignment="1">
      <alignment horizontal="left"/>
    </xf>
    <xf numFmtId="9" fontId="1" fillId="2" borderId="0" xfId="2" applyNumberFormat="1"/>
    <xf numFmtId="0" fontId="0" fillId="4" borderId="0" xfId="4" applyFont="1" applyAlignment="1">
      <alignment horizontal="left"/>
    </xf>
    <xf numFmtId="0" fontId="1" fillId="4" borderId="0" xfId="4" applyNumberFormat="1"/>
    <xf numFmtId="165" fontId="0" fillId="2" borderId="0" xfId="2" applyNumberFormat="1" applyFont="1" applyAlignment="1">
      <alignment horizontal="left"/>
    </xf>
    <xf numFmtId="0" fontId="1" fillId="2" borderId="0" xfId="2" applyNumberFormat="1"/>
    <xf numFmtId="166" fontId="1" fillId="4" borderId="0" xfId="4" applyNumberFormat="1"/>
    <xf numFmtId="166" fontId="1" fillId="2" borderId="0" xfId="2" applyNumberFormat="1"/>
    <xf numFmtId="0" fontId="2" fillId="4" borderId="0" xfId="4" applyFont="1"/>
    <xf numFmtId="166" fontId="2" fillId="4" borderId="1" xfId="4" applyNumberFormat="1" applyFont="1" applyBorder="1"/>
    <xf numFmtId="0" fontId="0" fillId="2" borderId="0" xfId="2" applyFont="1"/>
    <xf numFmtId="166" fontId="1" fillId="2" borderId="3" xfId="2" applyNumberFormat="1" applyBorder="1"/>
    <xf numFmtId="0" fontId="2" fillId="0" borderId="2" xfId="0" applyFont="1" applyBorder="1" applyAlignment="1">
      <alignment horizontal="center"/>
    </xf>
    <xf numFmtId="166" fontId="0" fillId="4" borderId="0" xfId="4" applyNumberFormat="1" applyFont="1"/>
    <xf numFmtId="166" fontId="0" fillId="2" borderId="0" xfId="2" applyNumberFormat="1" applyFont="1"/>
    <xf numFmtId="6" fontId="0" fillId="0" borderId="0" xfId="0" applyNumberFormat="1"/>
    <xf numFmtId="168" fontId="0" fillId="0" borderId="0" xfId="5" applyNumberFormat="1" applyFont="1"/>
    <xf numFmtId="168" fontId="0" fillId="0" borderId="0" xfId="0" applyNumberFormat="1"/>
    <xf numFmtId="0" fontId="7" fillId="0" borderId="0" xfId="0" applyFont="1" applyAlignment="1">
      <alignment horizontal="center"/>
    </xf>
    <xf numFmtId="0" fontId="6" fillId="0" borderId="0" xfId="0" applyFont="1" applyAlignment="1">
      <alignment horizontal="center"/>
    </xf>
    <xf numFmtId="0" fontId="0" fillId="0" borderId="0" xfId="0" applyAlignment="1">
      <alignment horizontal="justify" vertical="center" wrapText="1"/>
    </xf>
    <xf numFmtId="0" fontId="7" fillId="0" borderId="0" xfId="0" applyFont="1" applyAlignment="1">
      <alignment horizontal="center" vertical="center" wrapText="1"/>
    </xf>
  </cellXfs>
  <cellStyles count="6">
    <cellStyle name="20% - Énfasis1" xfId="4" builtinId="30"/>
    <cellStyle name="40% - Énfasis1" xfId="2" builtinId="31"/>
    <cellStyle name="Énfasis1" xfId="3" builtinId="29"/>
    <cellStyle name="Normal" xfId="0" builtinId="0"/>
    <cellStyle name="Porcentaje" xfId="5" builtinId="5"/>
    <cellStyle name="Total" xfId="1" builtinId="2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K27"/>
  <sheetViews>
    <sheetView showGridLines="0" tabSelected="1" workbookViewId="0">
      <selection activeCell="B2" sqref="B2:G2"/>
    </sheetView>
  </sheetViews>
  <sheetFormatPr baseColWidth="10" defaultRowHeight="15.75" x14ac:dyDescent="0.25"/>
  <cols>
    <col min="1" max="1" width="2.75" customWidth="1"/>
    <col min="2" max="2" width="32.25" customWidth="1"/>
    <col min="3" max="3" width="13.875" bestFit="1" customWidth="1"/>
    <col min="4" max="4" width="11.5" bestFit="1" customWidth="1"/>
    <col min="5" max="5" width="13" bestFit="1" customWidth="1"/>
    <col min="6" max="6" width="11.375" bestFit="1" customWidth="1"/>
    <col min="10" max="10" width="11.125" bestFit="1" customWidth="1"/>
    <col min="11" max="11" width="10.25" bestFit="1" customWidth="1"/>
    <col min="12" max="12" width="10.375" bestFit="1" customWidth="1"/>
  </cols>
  <sheetData>
    <row r="2" spans="2:11" ht="23.25" x14ac:dyDescent="0.35">
      <c r="B2" s="43" t="s">
        <v>42</v>
      </c>
      <c r="C2" s="43"/>
      <c r="D2" s="43"/>
      <c r="E2" s="43"/>
      <c r="F2" s="43"/>
      <c r="G2" s="43"/>
    </row>
    <row r="3" spans="2:11" ht="18.75" x14ac:dyDescent="0.3">
      <c r="B3" s="44" t="s">
        <v>60</v>
      </c>
      <c r="C3" s="44"/>
      <c r="D3" s="44"/>
      <c r="E3" s="44"/>
      <c r="F3" s="44"/>
      <c r="G3" s="44"/>
    </row>
    <row r="5" spans="2:11" x14ac:dyDescent="0.25">
      <c r="B5" s="14" t="s">
        <v>26</v>
      </c>
      <c r="C5" s="15" t="s">
        <v>0</v>
      </c>
      <c r="D5" s="15" t="s">
        <v>1</v>
      </c>
      <c r="E5" s="15" t="s">
        <v>2</v>
      </c>
      <c r="F5" s="15" t="s">
        <v>6</v>
      </c>
      <c r="G5" s="15" t="s">
        <v>4</v>
      </c>
      <c r="I5" s="12"/>
      <c r="J5" s="4"/>
      <c r="K5" s="5"/>
    </row>
    <row r="6" spans="2:11" x14ac:dyDescent="0.25">
      <c r="B6" s="16" t="s">
        <v>23</v>
      </c>
      <c r="C6" s="16">
        <v>90</v>
      </c>
      <c r="D6" s="16">
        <v>48</v>
      </c>
      <c r="E6" s="16">
        <v>24</v>
      </c>
      <c r="F6" s="17">
        <v>200</v>
      </c>
      <c r="G6" s="18">
        <v>12000</v>
      </c>
      <c r="H6" s="1"/>
      <c r="K6" s="5"/>
    </row>
    <row r="7" spans="2:11" x14ac:dyDescent="0.25">
      <c r="B7" s="19" t="s">
        <v>24</v>
      </c>
      <c r="C7" s="19">
        <v>60</v>
      </c>
      <c r="D7" s="19">
        <v>64</v>
      </c>
      <c r="E7" s="19">
        <v>15</v>
      </c>
      <c r="F7" s="20">
        <v>180</v>
      </c>
      <c r="G7" s="21">
        <v>18000</v>
      </c>
    </row>
    <row r="8" spans="2:11" x14ac:dyDescent="0.25">
      <c r="K8" s="5"/>
    </row>
    <row r="9" spans="2:11" x14ac:dyDescent="0.25">
      <c r="B9" s="19" t="s">
        <v>27</v>
      </c>
      <c r="C9" s="22">
        <v>3427200</v>
      </c>
      <c r="K9" s="5"/>
    </row>
    <row r="10" spans="2:11" x14ac:dyDescent="0.25">
      <c r="B10" s="23" t="s">
        <v>11</v>
      </c>
      <c r="C10" s="24">
        <v>0.6</v>
      </c>
      <c r="K10" s="5"/>
    </row>
    <row r="11" spans="2:11" x14ac:dyDescent="0.25">
      <c r="B11" s="25" t="s">
        <v>12</v>
      </c>
      <c r="C11" s="26">
        <f>1-C10</f>
        <v>0.4</v>
      </c>
      <c r="K11" s="5"/>
    </row>
    <row r="12" spans="2:11" x14ac:dyDescent="0.25">
      <c r="B12" s="27" t="s">
        <v>28</v>
      </c>
      <c r="C12" s="28">
        <v>90</v>
      </c>
      <c r="K12" s="5"/>
    </row>
    <row r="13" spans="2:11" x14ac:dyDescent="0.25">
      <c r="B13" s="29" t="s">
        <v>29</v>
      </c>
      <c r="C13" s="30">
        <v>78</v>
      </c>
      <c r="K13" s="5"/>
    </row>
    <row r="14" spans="2:11" x14ac:dyDescent="0.25">
      <c r="K14" s="5"/>
    </row>
    <row r="15" spans="2:11" x14ac:dyDescent="0.25">
      <c r="B15" s="14" t="s">
        <v>30</v>
      </c>
      <c r="C15" s="15" t="s">
        <v>3</v>
      </c>
      <c r="D15" s="15" t="s">
        <v>9</v>
      </c>
      <c r="E15" s="15" t="s">
        <v>5</v>
      </c>
    </row>
    <row r="16" spans="2:11" x14ac:dyDescent="0.25">
      <c r="B16" s="16" t="s">
        <v>7</v>
      </c>
      <c r="C16" s="31">
        <v>707550</v>
      </c>
      <c r="D16" s="31">
        <v>663330</v>
      </c>
      <c r="E16" s="31">
        <f>SUM(C16:D16)</f>
        <v>1370880</v>
      </c>
      <c r="F16" s="3"/>
    </row>
    <row r="17" spans="2:5" x14ac:dyDescent="0.25">
      <c r="B17" s="19" t="s">
        <v>8</v>
      </c>
      <c r="C17" s="32">
        <v>153000</v>
      </c>
      <c r="D17" s="32">
        <v>199800</v>
      </c>
      <c r="E17" s="32">
        <f>SUM(C17:D17)</f>
        <v>352800</v>
      </c>
    </row>
    <row r="18" spans="2:5" ht="16.5" thickBot="1" x14ac:dyDescent="0.3">
      <c r="B18" s="33" t="s">
        <v>10</v>
      </c>
      <c r="C18" s="34">
        <f>SUM(C16:C17)</f>
        <v>860550</v>
      </c>
      <c r="D18" s="34">
        <f t="shared" ref="D18:E18" si="0">SUM(D16:D17)</f>
        <v>863130</v>
      </c>
      <c r="E18" s="34">
        <f t="shared" si="0"/>
        <v>1723680</v>
      </c>
    </row>
    <row r="19" spans="2:5" ht="17.25" thickTop="1" thickBot="1" x14ac:dyDescent="0.3">
      <c r="B19" s="35" t="s">
        <v>31</v>
      </c>
      <c r="C19" s="32"/>
      <c r="D19" s="32"/>
      <c r="E19" s="36">
        <f>C9-E18</f>
        <v>1703520</v>
      </c>
    </row>
    <row r="20" spans="2:5" ht="16.5" thickTop="1" x14ac:dyDescent="0.25">
      <c r="B20" s="38" t="s">
        <v>43</v>
      </c>
      <c r="C20" s="31"/>
      <c r="D20" s="31"/>
      <c r="E20" s="31">
        <v>685440</v>
      </c>
    </row>
    <row r="21" spans="2:5" x14ac:dyDescent="0.25">
      <c r="B21" s="39" t="s">
        <v>44</v>
      </c>
      <c r="C21" s="32"/>
      <c r="D21" s="32"/>
      <c r="E21" s="32">
        <v>1018080</v>
      </c>
    </row>
    <row r="26" spans="2:5" x14ac:dyDescent="0.25">
      <c r="E26" s="40"/>
    </row>
    <row r="27" spans="2:5" x14ac:dyDescent="0.25">
      <c r="E27" s="40"/>
    </row>
  </sheetData>
  <mergeCells count="2">
    <mergeCell ref="B2:G2"/>
    <mergeCell ref="B3:G3"/>
  </mergeCells>
  <pageMargins left="0.48" right="0.33" top="0.74803149606299213" bottom="0.74803149606299213" header="0.31496062992125984" footer="0.31496062992125984"/>
  <pageSetup paperSize="9" scale="9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I86"/>
  <sheetViews>
    <sheetView showGridLines="0" workbookViewId="0">
      <selection activeCell="B2" sqref="B2:G2"/>
    </sheetView>
  </sheetViews>
  <sheetFormatPr baseColWidth="10" defaultRowHeight="15.75" x14ac:dyDescent="0.25"/>
  <cols>
    <col min="1" max="1" width="2.75" customWidth="1"/>
    <col min="2" max="2" width="25.75" customWidth="1"/>
    <col min="3" max="7" width="13.125" customWidth="1"/>
  </cols>
  <sheetData>
    <row r="2" spans="2:7" ht="23.25" x14ac:dyDescent="0.25">
      <c r="B2" s="46" t="str">
        <f>Enunciado!B2</f>
        <v>Un sistema de costes inorgánico para Tablesur</v>
      </c>
      <c r="C2" s="46"/>
      <c r="D2" s="46"/>
      <c r="E2" s="46"/>
      <c r="F2" s="46"/>
      <c r="G2" s="46"/>
    </row>
    <row r="3" spans="2:7" ht="18.75" x14ac:dyDescent="0.3">
      <c r="B3" s="44" t="str">
        <f>Enunciado!B3</f>
        <v>© 2015 – Francisco López Cruces</v>
      </c>
      <c r="C3" s="44"/>
      <c r="D3" s="44"/>
      <c r="E3" s="44"/>
      <c r="F3" s="44"/>
      <c r="G3" s="44"/>
    </row>
    <row r="5" spans="2:7" ht="18.75" x14ac:dyDescent="0.3">
      <c r="B5" s="13" t="s">
        <v>45</v>
      </c>
    </row>
    <row r="6" spans="2:7" ht="7.5" customHeight="1" x14ac:dyDescent="0.25"/>
    <row r="7" spans="2:7" x14ac:dyDescent="0.25">
      <c r="B7" t="s">
        <v>25</v>
      </c>
      <c r="D7" s="5">
        <f>Enunciado!C9</f>
        <v>3427200</v>
      </c>
    </row>
    <row r="8" spans="2:7" x14ac:dyDescent="0.25">
      <c r="B8" t="s">
        <v>13</v>
      </c>
      <c r="D8" s="2">
        <f>SUM(Enunciado!G6:G7)</f>
        <v>30000</v>
      </c>
    </row>
    <row r="9" spans="2:7" ht="16.5" thickBot="1" x14ac:dyDescent="0.3">
      <c r="B9" t="s">
        <v>14</v>
      </c>
      <c r="D9" s="7">
        <f>D7/D8</f>
        <v>114.24</v>
      </c>
    </row>
    <row r="10" spans="2:7" ht="16.5" thickTop="1" x14ac:dyDescent="0.25"/>
    <row r="11" spans="2:7" ht="96.75" customHeight="1" x14ac:dyDescent="0.25">
      <c r="B11" s="45" t="s">
        <v>61</v>
      </c>
      <c r="C11" s="45"/>
      <c r="D11" s="45"/>
      <c r="E11" s="45"/>
      <c r="F11" s="45"/>
      <c r="G11" s="45"/>
    </row>
    <row r="13" spans="2:7" ht="18.75" x14ac:dyDescent="0.3">
      <c r="B13" s="13" t="s">
        <v>46</v>
      </c>
    </row>
    <row r="15" spans="2:7" x14ac:dyDescent="0.25">
      <c r="E15" s="37" t="s">
        <v>3</v>
      </c>
      <c r="F15" s="37" t="s">
        <v>9</v>
      </c>
      <c r="G15" s="37" t="s">
        <v>5</v>
      </c>
    </row>
    <row r="16" spans="2:7" x14ac:dyDescent="0.25">
      <c r="B16" t="s">
        <v>13</v>
      </c>
      <c r="E16" s="10">
        <f>Enunciado!G6</f>
        <v>12000</v>
      </c>
      <c r="F16" s="10">
        <f>Enunciado!G7</f>
        <v>18000</v>
      </c>
      <c r="G16" s="10">
        <f>SUM(E16:F16)</f>
        <v>30000</v>
      </c>
    </row>
    <row r="17" spans="2:7" x14ac:dyDescent="0.25">
      <c r="B17" t="s">
        <v>15</v>
      </c>
      <c r="E17">
        <v>1</v>
      </c>
      <c r="F17">
        <f>Enunciado!E7/Enunciado!E6</f>
        <v>0.625</v>
      </c>
    </row>
    <row r="18" spans="2:7" x14ac:dyDescent="0.25">
      <c r="B18" t="s">
        <v>16</v>
      </c>
      <c r="E18" s="2">
        <f>E16*E17</f>
        <v>12000</v>
      </c>
      <c r="F18" s="2">
        <f>F16*F17</f>
        <v>11250</v>
      </c>
      <c r="G18" s="2">
        <f>SUM(E18:F18)</f>
        <v>23250</v>
      </c>
    </row>
    <row r="19" spans="2:7" x14ac:dyDescent="0.25">
      <c r="B19" t="s">
        <v>33</v>
      </c>
      <c r="E19" s="8">
        <f>G19</f>
        <v>147.40645161290323</v>
      </c>
      <c r="F19" s="8">
        <f>G19*F17</f>
        <v>92.129032258064512</v>
      </c>
      <c r="G19" s="8">
        <f>G20/G18</f>
        <v>147.40645161290323</v>
      </c>
    </row>
    <row r="20" spans="2:7" ht="16.5" thickBot="1" x14ac:dyDescent="0.3">
      <c r="B20" t="s">
        <v>32</v>
      </c>
      <c r="E20" s="6">
        <f>ROUND(E19*E16,0)</f>
        <v>1768877</v>
      </c>
      <c r="F20" s="6">
        <f>ROUND(F19*F16,0)</f>
        <v>1658323</v>
      </c>
      <c r="G20" s="6">
        <f>Enunciado!C9</f>
        <v>3427200</v>
      </c>
    </row>
    <row r="21" spans="2:7" ht="16.5" thickTop="1" x14ac:dyDescent="0.25">
      <c r="B21" t="s">
        <v>17</v>
      </c>
      <c r="E21" s="8">
        <f>E20/E16</f>
        <v>147.40641666666667</v>
      </c>
      <c r="F21" s="8">
        <f>F20/F16</f>
        <v>92.129055555555553</v>
      </c>
    </row>
    <row r="22" spans="2:7" x14ac:dyDescent="0.25">
      <c r="E22" s="8"/>
      <c r="F22" s="8"/>
    </row>
    <row r="23" spans="2:7" ht="52.5" customHeight="1" x14ac:dyDescent="0.25">
      <c r="B23" s="45" t="s">
        <v>51</v>
      </c>
      <c r="C23" s="45"/>
      <c r="D23" s="45"/>
      <c r="E23" s="45"/>
      <c r="F23" s="45"/>
      <c r="G23" s="45"/>
    </row>
    <row r="25" spans="2:7" ht="18.75" x14ac:dyDescent="0.3">
      <c r="B25" s="13" t="s">
        <v>47</v>
      </c>
    </row>
    <row r="26" spans="2:7" ht="8.25" customHeight="1" x14ac:dyDescent="0.25"/>
    <row r="27" spans="2:7" x14ac:dyDescent="0.25">
      <c r="E27" s="37" t="s">
        <v>3</v>
      </c>
      <c r="F27" s="37" t="s">
        <v>9</v>
      </c>
      <c r="G27" s="37" t="s">
        <v>5</v>
      </c>
    </row>
    <row r="28" spans="2:7" x14ac:dyDescent="0.25">
      <c r="B28" t="s">
        <v>13</v>
      </c>
      <c r="E28" s="10">
        <f>E16</f>
        <v>12000</v>
      </c>
      <c r="F28" s="10">
        <f>F16</f>
        <v>18000</v>
      </c>
      <c r="G28" s="10">
        <f>SUM(E28:F28)</f>
        <v>30000</v>
      </c>
    </row>
    <row r="29" spans="2:7" x14ac:dyDescent="0.25">
      <c r="B29" t="s">
        <v>18</v>
      </c>
      <c r="E29">
        <v>1</v>
      </c>
      <c r="F29" s="1">
        <f>Enunciado!C13/Enunciado!C12</f>
        <v>0.8666666666666667</v>
      </c>
    </row>
    <row r="30" spans="2:7" x14ac:dyDescent="0.25">
      <c r="B30" t="s">
        <v>16</v>
      </c>
      <c r="E30" s="2">
        <f>E28*E29</f>
        <v>12000</v>
      </c>
      <c r="F30" s="2">
        <f>F28*F29</f>
        <v>15600</v>
      </c>
      <c r="G30" s="2">
        <f>SUM(E30:F30)</f>
        <v>27600</v>
      </c>
    </row>
    <row r="31" spans="2:7" x14ac:dyDescent="0.25">
      <c r="B31" t="s">
        <v>34</v>
      </c>
      <c r="E31" s="8">
        <f>G31</f>
        <v>124.17391304347827</v>
      </c>
      <c r="F31" s="8">
        <f>G31*F29</f>
        <v>107.61739130434783</v>
      </c>
      <c r="G31" s="8">
        <f>G32/G30</f>
        <v>124.17391304347827</v>
      </c>
    </row>
    <row r="32" spans="2:7" ht="16.5" thickBot="1" x14ac:dyDescent="0.3">
      <c r="B32" t="s">
        <v>35</v>
      </c>
      <c r="E32" s="6">
        <f>ROUND(E31*E28,0)</f>
        <v>1490087</v>
      </c>
      <c r="F32" s="6">
        <f>ROUND(F31*F28,0)</f>
        <v>1937113</v>
      </c>
      <c r="G32" s="6">
        <f>Enunciado!C9</f>
        <v>3427200</v>
      </c>
    </row>
    <row r="33" spans="2:9" ht="16.5" thickTop="1" x14ac:dyDescent="0.25">
      <c r="B33" t="s">
        <v>17</v>
      </c>
      <c r="E33" s="8">
        <f>E32/E28</f>
        <v>124.17391666666667</v>
      </c>
      <c r="F33" s="8">
        <f>F32/F28</f>
        <v>107.61738888888888</v>
      </c>
    </row>
    <row r="34" spans="2:9" x14ac:dyDescent="0.25">
      <c r="E34" s="8"/>
      <c r="F34" s="8"/>
    </row>
    <row r="35" spans="2:9" ht="67.5" customHeight="1" x14ac:dyDescent="0.25">
      <c r="B35" s="45" t="s">
        <v>52</v>
      </c>
      <c r="C35" s="45"/>
      <c r="D35" s="45"/>
      <c r="E35" s="45"/>
      <c r="F35" s="45"/>
      <c r="G35" s="45"/>
    </row>
    <row r="37" spans="2:9" ht="18.75" x14ac:dyDescent="0.3">
      <c r="B37" s="13" t="s">
        <v>48</v>
      </c>
    </row>
    <row r="38" spans="2:9" ht="8.25" customHeight="1" x14ac:dyDescent="0.25"/>
    <row r="39" spans="2:9" x14ac:dyDescent="0.25">
      <c r="E39" s="37" t="s">
        <v>3</v>
      </c>
      <c r="F39" s="37" t="s">
        <v>9</v>
      </c>
      <c r="G39" s="37" t="s">
        <v>5</v>
      </c>
    </row>
    <row r="40" spans="2:9" x14ac:dyDescent="0.25">
      <c r="B40" t="s">
        <v>13</v>
      </c>
      <c r="E40" s="10">
        <f>E16</f>
        <v>12000</v>
      </c>
      <c r="F40" s="10">
        <f>F16</f>
        <v>18000</v>
      </c>
      <c r="G40" s="10">
        <f>SUM(E16:F16)</f>
        <v>30000</v>
      </c>
    </row>
    <row r="41" spans="2:9" x14ac:dyDescent="0.25">
      <c r="B41" t="s">
        <v>15</v>
      </c>
      <c r="E41">
        <v>1</v>
      </c>
      <c r="F41">
        <f>Enunciado!E7/Enunciado!E6</f>
        <v>0.625</v>
      </c>
      <c r="H41" s="11"/>
      <c r="I41" s="11"/>
    </row>
    <row r="42" spans="2:9" x14ac:dyDescent="0.25">
      <c r="B42" t="s">
        <v>16</v>
      </c>
      <c r="E42" s="2">
        <f>E40*E41</f>
        <v>12000</v>
      </c>
      <c r="F42" s="2">
        <f>F40*F41</f>
        <v>11250</v>
      </c>
      <c r="G42" s="2">
        <f>SUM(E42:F42)</f>
        <v>23250</v>
      </c>
    </row>
    <row r="43" spans="2:9" x14ac:dyDescent="0.25">
      <c r="B43" t="s">
        <v>56</v>
      </c>
      <c r="E43" s="8">
        <f>G43</f>
        <v>88.44387096774193</v>
      </c>
      <c r="F43" s="8">
        <f>G43*F41</f>
        <v>55.277419354838706</v>
      </c>
      <c r="G43" s="8">
        <f>G44/G42</f>
        <v>88.44387096774193</v>
      </c>
    </row>
    <row r="44" spans="2:9" x14ac:dyDescent="0.25">
      <c r="B44" t="s">
        <v>57</v>
      </c>
      <c r="E44" s="9">
        <f>ROUND(E43*E40,0)</f>
        <v>1061326</v>
      </c>
      <c r="F44" s="9">
        <f>ROUND(F43*F40,0)</f>
        <v>994994</v>
      </c>
      <c r="G44" s="9">
        <f>Enunciado!C9*Enunciado!C10</f>
        <v>2056320</v>
      </c>
    </row>
    <row r="45" spans="2:9" x14ac:dyDescent="0.25">
      <c r="B45" t="s">
        <v>18</v>
      </c>
      <c r="E45">
        <v>1</v>
      </c>
      <c r="F45" s="1">
        <f>Enunciado!C13/Enunciado!C12</f>
        <v>0.8666666666666667</v>
      </c>
    </row>
    <row r="46" spans="2:9" x14ac:dyDescent="0.25">
      <c r="B46" t="s">
        <v>16</v>
      </c>
      <c r="E46" s="2">
        <f>E16*E45</f>
        <v>12000</v>
      </c>
      <c r="F46" s="2">
        <f>F16*F45</f>
        <v>15600</v>
      </c>
      <c r="G46" s="2">
        <f>SUM(E46:F46)</f>
        <v>27600</v>
      </c>
    </row>
    <row r="47" spans="2:9" x14ac:dyDescent="0.25">
      <c r="B47" t="s">
        <v>58</v>
      </c>
      <c r="E47" s="8">
        <f>G47</f>
        <v>49.669565217391302</v>
      </c>
      <c r="F47" s="8">
        <f>G47*F45</f>
        <v>43.046956521739126</v>
      </c>
      <c r="G47" s="8">
        <f>G48/G46</f>
        <v>49.669565217391302</v>
      </c>
    </row>
    <row r="48" spans="2:9" x14ac:dyDescent="0.25">
      <c r="B48" t="s">
        <v>59</v>
      </c>
      <c r="E48" s="5">
        <f>ROUND(E47*E16,0)</f>
        <v>596035</v>
      </c>
      <c r="F48" s="5">
        <f>ROUND(F47*F16,0)</f>
        <v>774845</v>
      </c>
      <c r="G48" s="5">
        <f>Enunciado!C9*Enunciado!C11</f>
        <v>1370880</v>
      </c>
    </row>
    <row r="49" spans="2:7" ht="16.5" thickBot="1" x14ac:dyDescent="0.3">
      <c r="B49" t="s">
        <v>19</v>
      </c>
      <c r="E49" s="6">
        <f>E44+E48</f>
        <v>1657361</v>
      </c>
      <c r="F49" s="6">
        <f>F44+F48</f>
        <v>1769839</v>
      </c>
      <c r="G49" s="6">
        <f>SUM(E49:F49)</f>
        <v>3427200</v>
      </c>
    </row>
    <row r="50" spans="2:7" ht="16.5" thickTop="1" x14ac:dyDescent="0.25">
      <c r="B50" t="s">
        <v>17</v>
      </c>
      <c r="E50" s="8">
        <f>E43+E47</f>
        <v>138.11343618513322</v>
      </c>
      <c r="F50" s="8">
        <f>F43+F47</f>
        <v>98.324375876577832</v>
      </c>
    </row>
    <row r="51" spans="2:7" x14ac:dyDescent="0.25">
      <c r="E51" s="8"/>
      <c r="F51" s="8"/>
    </row>
    <row r="52" spans="2:7" ht="96" customHeight="1" x14ac:dyDescent="0.25">
      <c r="B52" s="45" t="s">
        <v>53</v>
      </c>
      <c r="C52" s="45"/>
      <c r="D52" s="45"/>
      <c r="E52" s="45"/>
      <c r="F52" s="45"/>
      <c r="G52" s="45"/>
    </row>
    <row r="54" spans="2:7" ht="18.75" x14ac:dyDescent="0.3">
      <c r="B54" s="13" t="s">
        <v>49</v>
      </c>
    </row>
    <row r="55" spans="2:7" ht="9.75" customHeight="1" x14ac:dyDescent="0.25"/>
    <row r="56" spans="2:7" x14ac:dyDescent="0.25">
      <c r="E56" s="37" t="s">
        <v>63</v>
      </c>
      <c r="F56" s="37" t="s">
        <v>62</v>
      </c>
      <c r="G56" s="37" t="s">
        <v>64</v>
      </c>
    </row>
    <row r="57" spans="2:7" x14ac:dyDescent="0.25">
      <c r="B57" t="s">
        <v>37</v>
      </c>
      <c r="E57" s="5">
        <f>Enunciado!E19</f>
        <v>1703520</v>
      </c>
      <c r="F57" s="5">
        <f>G62</f>
        <v>352800</v>
      </c>
      <c r="G57" s="42">
        <f>E57/F57</f>
        <v>4.8285714285714283</v>
      </c>
    </row>
    <row r="59" spans="2:7" x14ac:dyDescent="0.25">
      <c r="E59" s="37" t="s">
        <v>3</v>
      </c>
      <c r="F59" s="37" t="s">
        <v>9</v>
      </c>
      <c r="G59" s="37" t="s">
        <v>5</v>
      </c>
    </row>
    <row r="60" spans="2:7" x14ac:dyDescent="0.25">
      <c r="B60" t="s">
        <v>13</v>
      </c>
      <c r="E60" s="2">
        <f>E16</f>
        <v>12000</v>
      </c>
      <c r="F60" s="2">
        <f>F16</f>
        <v>18000</v>
      </c>
      <c r="G60" s="2">
        <f>SUM(E60:F60)</f>
        <v>30000</v>
      </c>
    </row>
    <row r="61" spans="2:7" x14ac:dyDescent="0.25">
      <c r="B61" t="s">
        <v>20</v>
      </c>
      <c r="E61" s="5">
        <f>Enunciado!C16</f>
        <v>707550</v>
      </c>
      <c r="F61" s="5">
        <f>Enunciado!D16</f>
        <v>663330</v>
      </c>
      <c r="G61" s="5">
        <f t="shared" ref="G61:G65" si="0">SUM(E61:F61)</f>
        <v>1370880</v>
      </c>
    </row>
    <row r="62" spans="2:7" x14ac:dyDescent="0.25">
      <c r="B62" t="s">
        <v>21</v>
      </c>
      <c r="E62" s="9">
        <f>Enunciado!C17</f>
        <v>153000</v>
      </c>
      <c r="F62" s="9">
        <f>Enunciado!D17</f>
        <v>199800</v>
      </c>
      <c r="G62" s="9">
        <f t="shared" si="0"/>
        <v>352800</v>
      </c>
    </row>
    <row r="63" spans="2:7" x14ac:dyDescent="0.25">
      <c r="B63" t="s">
        <v>22</v>
      </c>
      <c r="E63" s="5">
        <f>SUM(E61:E62)</f>
        <v>860550</v>
      </c>
      <c r="F63" s="5">
        <f>SUM(F61:F62)</f>
        <v>863130</v>
      </c>
      <c r="G63" s="5">
        <f t="shared" si="0"/>
        <v>1723680</v>
      </c>
    </row>
    <row r="64" spans="2:7" x14ac:dyDescent="0.25">
      <c r="B64" t="s">
        <v>41</v>
      </c>
      <c r="E64" s="5">
        <f>ROUND(E62*$G$57,0)</f>
        <v>738771</v>
      </c>
      <c r="F64" s="5">
        <f>ROUND(F62*$G$57,0)</f>
        <v>964749</v>
      </c>
      <c r="G64" s="5">
        <f t="shared" si="0"/>
        <v>1703520</v>
      </c>
    </row>
    <row r="65" spans="2:7" ht="16.5" thickBot="1" x14ac:dyDescent="0.3">
      <c r="B65" t="s">
        <v>19</v>
      </c>
      <c r="E65" s="6">
        <f>SUM(E63:E64)</f>
        <v>1599321</v>
      </c>
      <c r="F65" s="6">
        <f>SUM(F63:F64)</f>
        <v>1827879</v>
      </c>
      <c r="G65" s="6">
        <f t="shared" si="0"/>
        <v>3427200</v>
      </c>
    </row>
    <row r="66" spans="2:7" ht="16.5" thickTop="1" x14ac:dyDescent="0.25">
      <c r="B66" t="s">
        <v>17</v>
      </c>
      <c r="E66" s="8">
        <f>E65/E60</f>
        <v>133.27674999999999</v>
      </c>
      <c r="F66" s="8">
        <f>F65/F60</f>
        <v>101.54883333333333</v>
      </c>
    </row>
    <row r="67" spans="2:7" x14ac:dyDescent="0.25">
      <c r="E67" s="8"/>
      <c r="F67" s="8"/>
    </row>
    <row r="68" spans="2:7" ht="114" customHeight="1" x14ac:dyDescent="0.25">
      <c r="B68" s="45" t="s">
        <v>54</v>
      </c>
      <c r="C68" s="45"/>
      <c r="D68" s="45"/>
      <c r="E68" s="45"/>
      <c r="F68" s="45"/>
      <c r="G68" s="45"/>
    </row>
    <row r="70" spans="2:7" ht="18.75" x14ac:dyDescent="0.3">
      <c r="B70" s="13" t="s">
        <v>50</v>
      </c>
    </row>
    <row r="71" spans="2:7" ht="9.75" customHeight="1" x14ac:dyDescent="0.25"/>
    <row r="72" spans="2:7" x14ac:dyDescent="0.25">
      <c r="E72" s="37" t="s">
        <v>63</v>
      </c>
      <c r="F72" s="37" t="s">
        <v>65</v>
      </c>
      <c r="G72" s="37" t="s">
        <v>66</v>
      </c>
    </row>
    <row r="73" spans="2:7" x14ac:dyDescent="0.25">
      <c r="B73" t="s">
        <v>36</v>
      </c>
      <c r="E73" s="5">
        <f>Enunciado!E20</f>
        <v>685440</v>
      </c>
      <c r="F73" s="5">
        <f>G78</f>
        <v>1370880</v>
      </c>
      <c r="G73" s="41">
        <f>E73/F73</f>
        <v>0.5</v>
      </c>
    </row>
    <row r="74" spans="2:7" x14ac:dyDescent="0.25">
      <c r="B74" t="s">
        <v>38</v>
      </c>
      <c r="E74" s="5">
        <f>Enunciado!E21</f>
        <v>1018080</v>
      </c>
      <c r="F74" s="5">
        <f>G79</f>
        <v>352800</v>
      </c>
      <c r="G74" s="41">
        <f>E74/F74</f>
        <v>2.8857142857142857</v>
      </c>
    </row>
    <row r="76" spans="2:7" x14ac:dyDescent="0.25">
      <c r="E76" s="37" t="s">
        <v>3</v>
      </c>
      <c r="F76" s="37" t="s">
        <v>9</v>
      </c>
      <c r="G76" s="37" t="s">
        <v>5</v>
      </c>
    </row>
    <row r="77" spans="2:7" x14ac:dyDescent="0.25">
      <c r="B77" t="s">
        <v>13</v>
      </c>
      <c r="E77" s="2">
        <f>E16</f>
        <v>12000</v>
      </c>
      <c r="F77" s="2">
        <f>F16</f>
        <v>18000</v>
      </c>
      <c r="G77" s="2"/>
    </row>
    <row r="78" spans="2:7" x14ac:dyDescent="0.25">
      <c r="B78" t="s">
        <v>20</v>
      </c>
      <c r="E78" s="5">
        <f>Enunciado!C16</f>
        <v>707550</v>
      </c>
      <c r="F78" s="5">
        <f>Enunciado!D16</f>
        <v>663330</v>
      </c>
      <c r="G78" s="5">
        <f t="shared" ref="G78:G83" si="1">SUM(E78:F78)</f>
        <v>1370880</v>
      </c>
    </row>
    <row r="79" spans="2:7" x14ac:dyDescent="0.25">
      <c r="B79" t="s">
        <v>21</v>
      </c>
      <c r="E79" s="9">
        <f>Enunciado!C17</f>
        <v>153000</v>
      </c>
      <c r="F79" s="9">
        <f>Enunciado!D17</f>
        <v>199800</v>
      </c>
      <c r="G79" s="9">
        <f t="shared" si="1"/>
        <v>352800</v>
      </c>
    </row>
    <row r="80" spans="2:7" x14ac:dyDescent="0.25">
      <c r="B80" t="s">
        <v>22</v>
      </c>
      <c r="E80" s="5">
        <f>SUM(E78:E79)</f>
        <v>860550</v>
      </c>
      <c r="F80" s="5">
        <f>SUM(F78:F79)</f>
        <v>863130</v>
      </c>
      <c r="G80" s="5">
        <f t="shared" si="1"/>
        <v>1723680</v>
      </c>
    </row>
    <row r="81" spans="2:7" x14ac:dyDescent="0.25">
      <c r="B81" t="s">
        <v>39</v>
      </c>
      <c r="E81" s="5">
        <f>ROUND(E78*$G$73,0)</f>
        <v>353775</v>
      </c>
      <c r="F81" s="5">
        <f>ROUND(F78*$G$73,0)</f>
        <v>331665</v>
      </c>
      <c r="G81" s="5">
        <f t="shared" si="1"/>
        <v>685440</v>
      </c>
    </row>
    <row r="82" spans="2:7" x14ac:dyDescent="0.25">
      <c r="B82" t="s">
        <v>40</v>
      </c>
      <c r="E82" s="5">
        <f>ROUND(E79*$G$74,0)</f>
        <v>441514</v>
      </c>
      <c r="F82" s="5">
        <f>ROUND(F79*$G$74,0)</f>
        <v>576566</v>
      </c>
      <c r="G82" s="5">
        <f t="shared" si="1"/>
        <v>1018080</v>
      </c>
    </row>
    <row r="83" spans="2:7" ht="16.5" thickBot="1" x14ac:dyDescent="0.3">
      <c r="B83" t="s">
        <v>19</v>
      </c>
      <c r="E83" s="6">
        <f>SUM(E80:E82)</f>
        <v>1655839</v>
      </c>
      <c r="F83" s="6">
        <f>SUM(F80:F82)</f>
        <v>1771361</v>
      </c>
      <c r="G83" s="6">
        <f t="shared" si="1"/>
        <v>3427200</v>
      </c>
    </row>
    <row r="84" spans="2:7" ht="16.5" thickTop="1" x14ac:dyDescent="0.25">
      <c r="B84" t="s">
        <v>17</v>
      </c>
      <c r="E84" s="8">
        <f>E83/E77</f>
        <v>137.98658333333333</v>
      </c>
      <c r="F84" s="8">
        <f>F83/F77</f>
        <v>98.408944444444444</v>
      </c>
    </row>
    <row r="86" spans="2:7" ht="133.5" customHeight="1" x14ac:dyDescent="0.25">
      <c r="B86" s="45" t="s">
        <v>55</v>
      </c>
      <c r="C86" s="45"/>
      <c r="D86" s="45"/>
      <c r="E86" s="45"/>
      <c r="F86" s="45"/>
      <c r="G86" s="45"/>
    </row>
  </sheetData>
  <mergeCells count="8">
    <mergeCell ref="B52:G52"/>
    <mergeCell ref="B68:G68"/>
    <mergeCell ref="B86:G86"/>
    <mergeCell ref="B2:G2"/>
    <mergeCell ref="B3:G3"/>
    <mergeCell ref="B11:G11"/>
    <mergeCell ref="B23:G23"/>
    <mergeCell ref="B35:G35"/>
  </mergeCells>
  <pageMargins left="0.70866141732283472" right="0.70866141732283472" top="0.74803149606299213" bottom="0.74803149606299213" header="0.31496062992125984" footer="0.31496062992125984"/>
  <pageSetup paperSize="9" scale="81" fitToHeight="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Enunciado</vt:lpstr>
      <vt:lpstr>Inorgánico</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FLC</dc:creator>
  <cp:lastModifiedBy>Margarita</cp:lastModifiedBy>
  <cp:lastPrinted>2015-01-04T11:46:35Z</cp:lastPrinted>
  <dcterms:created xsi:type="dcterms:W3CDTF">2012-04-04T09:32:50Z</dcterms:created>
  <dcterms:modified xsi:type="dcterms:W3CDTF">2015-02-19T15:22:09Z</dcterms:modified>
</cp:coreProperties>
</file>