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ropbox\Manual de Contabilidad de Gestión - ASEPUC\Capítulo 2 - Metodología para el cálculo de costes\"/>
    </mc:Choice>
  </mc:AlternateContent>
  <bookViews>
    <workbookView xWindow="-15" yWindow="-15" windowWidth="20205" windowHeight="9615" activeTab="2"/>
  </bookViews>
  <sheets>
    <sheet name="Enunciado" sheetId="1" r:id="rId1"/>
    <sheet name="Solución" sheetId="2" r:id="rId2"/>
    <sheet name="Ilustración" sheetId="3" r:id="rId3"/>
  </sheets>
  <definedNames>
    <definedName name="_xlnm.Print_Area" localSheetId="2">Ilustración!$A$1:$L$26</definedName>
  </definedNames>
  <calcPr calcId="162913" iterate="1"/>
</workbook>
</file>

<file path=xl/calcChain.xml><?xml version="1.0" encoding="utf-8"?>
<calcChain xmlns="http://schemas.openxmlformats.org/spreadsheetml/2006/main">
  <c r="D24" i="1" l="1"/>
  <c r="I22" i="3"/>
  <c r="C17" i="1"/>
  <c r="D36" i="2"/>
  <c r="E24" i="1"/>
  <c r="E23" i="1"/>
  <c r="D23" i="1" s="1"/>
  <c r="E22" i="1"/>
  <c r="B19" i="3" s="1"/>
  <c r="E21" i="1"/>
  <c r="C21" i="1" s="1"/>
  <c r="C11" i="2" s="1"/>
  <c r="D22" i="2" s="1"/>
  <c r="D22" i="1" l="1"/>
  <c r="C14" i="2"/>
  <c r="C13" i="2"/>
  <c r="C12" i="2"/>
  <c r="B2" i="3"/>
  <c r="C32" i="2"/>
  <c r="F17" i="3" s="1"/>
  <c r="D26" i="2"/>
  <c r="C23" i="2"/>
  <c r="C11" i="3" s="1"/>
  <c r="B2" i="2"/>
  <c r="D15" i="2"/>
  <c r="D42" i="2"/>
  <c r="C38" i="2"/>
  <c r="H11" i="3" s="1"/>
  <c r="K14" i="3"/>
  <c r="C31" i="2"/>
  <c r="F11" i="3" s="1"/>
  <c r="D28" i="2"/>
  <c r="E16" i="3" s="1"/>
  <c r="D27" i="2"/>
  <c r="C25" i="2"/>
  <c r="C17" i="3" s="1"/>
  <c r="D24" i="3"/>
  <c r="E34" i="1"/>
  <c r="E33" i="1"/>
  <c r="E32" i="1"/>
  <c r="E31" i="1"/>
  <c r="E30" i="1"/>
  <c r="E29" i="1"/>
  <c r="E28" i="1"/>
  <c r="E35" i="1" l="1"/>
  <c r="D35" i="1" s="1"/>
  <c r="C40" i="2" s="1"/>
  <c r="H17" i="3" s="1"/>
  <c r="D19" i="3"/>
  <c r="D10" i="2"/>
  <c r="D16" i="2" s="1"/>
  <c r="D29" i="2"/>
  <c r="I24" i="3"/>
  <c r="E15" i="3"/>
  <c r="D30" i="2"/>
  <c r="I23" i="3" l="1"/>
  <c r="I25" i="3" s="1"/>
  <c r="C24" i="2"/>
  <c r="D33" i="2"/>
  <c r="C39" i="2" s="1"/>
  <c r="D37" i="2" s="1"/>
  <c r="D41" i="2" s="1"/>
  <c r="D43" i="2" s="1"/>
  <c r="B14" i="3" l="1"/>
  <c r="D14" i="3" s="1"/>
  <c r="D8" i="3" l="1"/>
  <c r="E14" i="3"/>
  <c r="E8" i="3" s="1"/>
  <c r="G14" i="3" s="1"/>
  <c r="I14" i="3" s="1"/>
  <c r="J17" i="3" s="1"/>
  <c r="J25" i="3" s="1"/>
</calcChain>
</file>

<file path=xl/sharedStrings.xml><?xml version="1.0" encoding="utf-8"?>
<sst xmlns="http://schemas.openxmlformats.org/spreadsheetml/2006/main" count="88" uniqueCount="84">
  <si>
    <t>Variación</t>
  </si>
  <si>
    <t>Materiales de envasado (botellas, etiquetas, cajas,…)</t>
  </si>
  <si>
    <t>Otros aprovisionamientos</t>
  </si>
  <si>
    <t>Agave en proceso de cocción</t>
  </si>
  <si>
    <t>Mosto en fermentación</t>
  </si>
  <si>
    <t>Tequila en proceso de maduración</t>
  </si>
  <si>
    <t>Tequila a granel</t>
  </si>
  <si>
    <t>Tequila envasado</t>
  </si>
  <si>
    <t>Fabricación</t>
  </si>
  <si>
    <t>Total</t>
  </si>
  <si>
    <t>Gastos de personal</t>
  </si>
  <si>
    <t>Solución:</t>
  </si>
  <si>
    <t>Importes</t>
  </si>
  <si>
    <t>Existencias iniciales de materiales</t>
  </si>
  <si>
    <t>- Existencias finales de materiales</t>
  </si>
  <si>
    <t>Costes de personal de fabricación</t>
  </si>
  <si>
    <t>Otros gastos corrientes de fabricación</t>
  </si>
  <si>
    <t>Variación de existencias de productos en curso</t>
  </si>
  <si>
    <t>Existencias iniciales de productos en curso</t>
  </si>
  <si>
    <t>- Existencias finales de productos en curso</t>
  </si>
  <si>
    <t>Existencia inicial de productos terminados</t>
  </si>
  <si>
    <t>Costes de producción de tequila</t>
  </si>
  <si>
    <t>- Existencia final de productos terminados</t>
  </si>
  <si>
    <t>Costes del periodo</t>
  </si>
  <si>
    <t>Información de partida</t>
  </si>
  <si>
    <t>Agave tequilana</t>
  </si>
  <si>
    <t>(Debe) Haber</t>
  </si>
  <si>
    <t>1. Importe neto de la cifra de negocios</t>
  </si>
  <si>
    <t>4. Aprovisionamientos</t>
  </si>
  <si>
    <t>6. Gastos de personal</t>
  </si>
  <si>
    <t>7. Otros gastos de explotación</t>
  </si>
  <si>
    <t>8. Amortización del inmovilizado</t>
  </si>
  <si>
    <t>A) RESULTADO DE EXPLOTACIÓN</t>
  </si>
  <si>
    <t>2. Variación de existencias de productos terminados y</t>
  </si>
  <si>
    <t>Margen bruto</t>
  </si>
  <si>
    <t>Cuenta de resultados abreviada - marzo 2015</t>
  </si>
  <si>
    <t>Detalle de la variación de existencias - marzo 2015</t>
  </si>
  <si>
    <t>Compañía Tequilera de México</t>
  </si>
  <si>
    <t>Compras</t>
  </si>
  <si>
    <t>Consumos</t>
  </si>
  <si>
    <t>Producción</t>
  </si>
  <si>
    <t>Ingresos</t>
  </si>
  <si>
    <t>Estado de costes de producción de marzo de 2015</t>
  </si>
  <si>
    <t>Estado de resultados de marzo de 2015</t>
  </si>
  <si>
    <t>BALANCE</t>
  </si>
  <si>
    <t>CUENTA DE RESULTADOS</t>
  </si>
  <si>
    <t>Inventariables</t>
  </si>
  <si>
    <t>Del periodo</t>
  </si>
  <si>
    <t>Prod. vendida</t>
  </si>
  <si>
    <t>1. Cálculo del coste de ventas</t>
  </si>
  <si>
    <t>Otros gastos de explotación</t>
  </si>
  <si>
    <t>Var. existencias productos en curso y terminados</t>
  </si>
  <si>
    <t>Amortización del inmovilizado de fábrica</t>
  </si>
  <si>
    <t>Amortización inmovilizado de fábrica</t>
  </si>
  <si>
    <t>Gastos de personal de fabricación</t>
  </si>
  <si>
    <t>Coste de fabricación del tequila vendido</t>
  </si>
  <si>
    <t>2. Estados de coste de producción y de resultados</t>
  </si>
  <si>
    <t>Coste de los factores consumidos en la fabricación</t>
  </si>
  <si>
    <t>Materiales consumidos</t>
  </si>
  <si>
    <t>Tabla 1</t>
  </si>
  <si>
    <t>Tabla 2</t>
  </si>
  <si>
    <t>Tabla 3</t>
  </si>
  <si>
    <t>Consumos de materiales</t>
  </si>
  <si>
    <t>Desglose de los gastos corrientes del mes de marzo</t>
  </si>
  <si>
    <t>Con la información de las tablas 1 y 2 es posible calcular el coste de fabricación del tequila vendido, partiendo del coste de los factores consumidos en el mes de marzo en el proceso de fabricación, y corrigiéndolo con la variación de existencias de productos en curso y terminados. Pero todavía no se puede calcular el coste de fabricación del tequila terminado durante el mes de marzo. Para ello sería necesario conocer por separado las variaciones de existencias de productos en curso y de productos terminados.</t>
  </si>
  <si>
    <t>Aunque se conocen las existencias iniciales y finales de los productos en curso en las distintas fases del proceso de elaboración del tequila, para poder calcular el dato solicitado se necesitaría asignar los costes del producto a cada una de las fases del proceso, es decir, identificar los costes que acumula el tequila a medida que avanza por las fases de su proceso de elaboración. Esta información no está disponible en la cuenta de resultados, que muestra el proceso de producción como una "caja negra".</t>
  </si>
  <si>
    <t xml:space="preserve"> en curso de fabricación</t>
  </si>
  <si>
    <t xml:space="preserve"> 11. Deterioro y rdo. por enajenaciones de inmovilizado</t>
  </si>
  <si>
    <t>Por la misma razón que antes, no es posible separar la parte del coste de ventas que corresponde al tequila vendido a granel y la que corresponde al tequila envasado, que habrán pasado por unos procesos diferentes de envasado y/o embotellado, cuyos costes no pueden conocerse a partir de la información contenida en la cuenta de pérdidas y ganancias de la contabilidad financiera.</t>
  </si>
  <si>
    <t>Personal y otros gastos de explotación</t>
  </si>
  <si>
    <t>Compras de</t>
  </si>
  <si>
    <t>materiales</t>
  </si>
  <si>
    <t>Amortizaciones</t>
  </si>
  <si>
    <t>Resultado operativo de marzo de 2015*</t>
  </si>
  <si>
    <t>(*) Este resultado operativo no incluye la pérdida por la enajenación del alambique</t>
  </si>
  <si>
    <t>Coste de los materiales de fabricación</t>
  </si>
  <si>
    <t>Amortización del inmovilizado</t>
  </si>
  <si>
    <t>Al añadir la información de la tabla 3 ya pueden prepararse los estados de costes de producción y resultados de marzo con la estructura que se presenta a continuación. En el primero puede incluirse, calculando hacia atrás, el importe de las compras de materiales durante el mes de marzo (consumos + existencia final - existencia inicial):</t>
  </si>
  <si>
    <t>Coste de producción de tequila</t>
  </si>
  <si>
    <t>- Coste de fabricación del tequila vendido</t>
  </si>
  <si>
    <t>Ingresos por ventas de tequila</t>
  </si>
  <si>
    <t>Cálculo del coste del tequila vendido a granel y envasado</t>
  </si>
  <si>
    <t>3. Cálculo del coste del tequila que ha completado el proceso de cocción</t>
  </si>
  <si>
    <t>+ Compras de materiales de fabricación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</si>
</sst>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0.00\ &quot;€&quot;;\-#,##0.00\ &quot;€&quot;"/>
    <numFmt numFmtId="8" formatCode="#,##0.00\ &quot;€&quot;;[Red]\-#,##0.00\ &quot;€&quot;"/>
    <numFmt numFmtId="44" formatCode="_-* #,##0.00\ &quot;€&quot;_-;\-* #,##0.00\ &quot;€&quot;_-;_-* &quot;-&quot;??\ &quot;€&quot;_-;_-@_-"/>
    <numFmt numFmtId="164" formatCode="#,##0.00\ &quot;€&quot;"/>
  </numFmts>
  <fonts count="17" x14ac:knownFonts="1">
    <font>
      <sz val="10"/>
      <name val="Arial"/>
    </font>
    <font>
      <sz val="10"/>
      <name val="Arial"/>
      <family val="2"/>
    </font>
    <font>
      <b/>
      <sz val="12"/>
      <name val="Calibri"/>
      <family val="2"/>
      <scheme val="minor"/>
    </font>
    <font>
      <sz val="12"/>
      <name val="Calibri"/>
      <family val="2"/>
      <scheme val="minor"/>
    </font>
    <font>
      <b/>
      <i/>
      <sz val="12"/>
      <name val="Calibri"/>
      <family val="2"/>
      <scheme val="minor"/>
    </font>
    <font>
      <b/>
      <sz val="18"/>
      <name val="Calibri"/>
      <family val="2"/>
      <scheme val="minor"/>
    </font>
    <font>
      <b/>
      <sz val="14"/>
      <name val="Calibri"/>
      <family val="2"/>
      <scheme val="minor"/>
    </font>
    <font>
      <b/>
      <i/>
      <sz val="14"/>
      <name val="Calibri"/>
      <family val="2"/>
      <scheme val="minor"/>
    </font>
    <font>
      <b/>
      <sz val="12"/>
      <color indexed="62"/>
      <name val="Calibri"/>
      <family val="2"/>
      <scheme val="minor"/>
    </font>
    <font>
      <b/>
      <sz val="12"/>
      <color indexed="18"/>
      <name val="Calibri"/>
      <family val="2"/>
      <scheme val="minor"/>
    </font>
    <font>
      <b/>
      <sz val="12"/>
      <color indexed="16"/>
      <name val="Calibri"/>
      <family val="2"/>
      <scheme val="minor"/>
    </font>
    <font>
      <b/>
      <sz val="12"/>
      <color indexed="17"/>
      <name val="Calibri"/>
      <family val="2"/>
      <scheme val="minor"/>
    </font>
    <font>
      <sz val="12"/>
      <color rgb="FF002060"/>
      <name val="Calibri"/>
      <family val="2"/>
      <scheme val="minor"/>
    </font>
    <font>
      <sz val="12"/>
      <color rgb="FFFF0000"/>
      <name val="Calibri"/>
      <family val="2"/>
      <scheme val="minor"/>
    </font>
    <font>
      <i/>
      <sz val="12"/>
      <name val="Calibri"/>
      <family val="2"/>
      <scheme val="minor"/>
    </font>
    <font>
      <i/>
      <sz val="11"/>
      <name val="Calibri"/>
      <family val="2"/>
      <scheme val="minor"/>
    </font>
    <font>
      <b/>
      <sz val="16"/>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3" fillId="0" borderId="0" xfId="0" applyFont="1"/>
    <xf numFmtId="0" fontId="3" fillId="0" borderId="2" xfId="0" applyFont="1" applyBorder="1"/>
    <xf numFmtId="0" fontId="3" fillId="0" borderId="3" xfId="0" applyFont="1" applyBorder="1"/>
    <xf numFmtId="0" fontId="4" fillId="0" borderId="0" xfId="0" applyFont="1"/>
    <xf numFmtId="7" fontId="3" fillId="0" borderId="0" xfId="2" applyNumberFormat="1" applyFont="1" applyBorder="1"/>
    <xf numFmtId="7" fontId="3" fillId="0" borderId="5" xfId="2" applyNumberFormat="1" applyFont="1" applyBorder="1"/>
    <xf numFmtId="7" fontId="3" fillId="0" borderId="6" xfId="2" applyNumberFormat="1" applyFont="1" applyBorder="1"/>
    <xf numFmtId="7" fontId="3" fillId="0" borderId="10" xfId="2" applyNumberFormat="1" applyFont="1" applyBorder="1"/>
    <xf numFmtId="9" fontId="3" fillId="0" borderId="0" xfId="1" applyFont="1"/>
    <xf numFmtId="7" fontId="3" fillId="0" borderId="8" xfId="2" applyNumberFormat="1" applyFont="1" applyBorder="1"/>
    <xf numFmtId="0" fontId="3" fillId="0" borderId="5" xfId="0" applyFont="1" applyBorder="1" applyAlignment="1">
      <alignment horizontal="left" indent="1"/>
    </xf>
    <xf numFmtId="0" fontId="3" fillId="0" borderId="8" xfId="0" applyFont="1" applyBorder="1" applyAlignment="1">
      <alignment horizontal="left" indent="1"/>
    </xf>
    <xf numFmtId="0" fontId="3" fillId="0" borderId="7" xfId="0" applyFont="1" applyBorder="1" applyAlignment="1">
      <alignment horizontal="left" indent="1"/>
    </xf>
    <xf numFmtId="8" fontId="3" fillId="0" borderId="5" xfId="0" applyNumberFormat="1" applyFont="1" applyBorder="1"/>
    <xf numFmtId="0" fontId="3" fillId="0" borderId="7" xfId="0" applyFont="1" applyBorder="1" applyAlignment="1">
      <alignment horizontal="left" indent="2"/>
    </xf>
    <xf numFmtId="0" fontId="2" fillId="0" borderId="1" xfId="0" applyFont="1" applyFill="1" applyBorder="1" applyAlignment="1">
      <alignment horizontal="left"/>
    </xf>
    <xf numFmtId="8" fontId="2" fillId="0" borderId="4" xfId="0" applyNumberFormat="1" applyFont="1" applyBorder="1"/>
    <xf numFmtId="8" fontId="3" fillId="0" borderId="8" xfId="0" applyNumberFormat="1" applyFont="1" applyBorder="1"/>
    <xf numFmtId="0" fontId="2" fillId="0" borderId="0" xfId="0" applyFont="1" applyAlignment="1"/>
    <xf numFmtId="0" fontId="3" fillId="0" borderId="7" xfId="0" applyFont="1" applyFill="1" applyBorder="1" applyAlignment="1">
      <alignment horizontal="left"/>
    </xf>
    <xf numFmtId="0" fontId="3" fillId="0" borderId="12" xfId="0" applyFont="1" applyBorder="1"/>
    <xf numFmtId="7" fontId="3" fillId="0" borderId="6" xfId="0" applyNumberFormat="1" applyFont="1" applyBorder="1"/>
    <xf numFmtId="7" fontId="3" fillId="0" borderId="5" xfId="0" applyNumberFormat="1" applyFont="1" applyBorder="1"/>
    <xf numFmtId="0" fontId="3" fillId="0" borderId="6" xfId="0" applyFont="1" applyBorder="1"/>
    <xf numFmtId="0" fontId="3" fillId="0" borderId="7" xfId="0" quotePrefix="1" applyFont="1" applyBorder="1" applyAlignment="1">
      <alignment horizontal="left" indent="1"/>
    </xf>
    <xf numFmtId="0" fontId="3" fillId="0" borderId="7" xfId="0" applyFont="1" applyBorder="1"/>
    <xf numFmtId="0" fontId="3" fillId="0" borderId="5" xfId="0" applyFont="1" applyBorder="1"/>
    <xf numFmtId="0" fontId="3" fillId="0" borderId="9" xfId="0" applyFont="1" applyBorder="1"/>
    <xf numFmtId="0" fontId="3" fillId="0" borderId="8" xfId="0" applyFont="1" applyBorder="1"/>
    <xf numFmtId="7" fontId="3" fillId="0" borderId="10" xfId="0" applyNumberFormat="1" applyFont="1" applyBorder="1"/>
    <xf numFmtId="0" fontId="2" fillId="0" borderId="1" xfId="0" applyFont="1" applyBorder="1"/>
    <xf numFmtId="7" fontId="2" fillId="0" borderId="3" xfId="0" applyNumberFormat="1" applyFont="1" applyBorder="1"/>
    <xf numFmtId="0" fontId="3" fillId="0" borderId="7" xfId="0" quotePrefix="1" applyFont="1" applyBorder="1"/>
    <xf numFmtId="0" fontId="3" fillId="0" borderId="9" xfId="0" quotePrefix="1" applyFont="1" applyBorder="1" applyAlignment="1">
      <alignment horizontal="left" indent="1"/>
    </xf>
    <xf numFmtId="7" fontId="3" fillId="0" borderId="8" xfId="0" applyNumberFormat="1" applyFont="1" applyBorder="1"/>
    <xf numFmtId="7" fontId="2" fillId="0" borderId="4" xfId="0" applyNumberFormat="1" applyFont="1" applyBorder="1"/>
    <xf numFmtId="0" fontId="3" fillId="0" borderId="12" xfId="0" applyFont="1" applyBorder="1" applyAlignment="1">
      <alignment horizontal="left" indent="1"/>
    </xf>
    <xf numFmtId="8" fontId="3" fillId="0" borderId="12" xfId="0" applyNumberFormat="1" applyFont="1" applyBorder="1"/>
    <xf numFmtId="0" fontId="7" fillId="0" borderId="0" xfId="0" applyFont="1"/>
    <xf numFmtId="0" fontId="2" fillId="2" borderId="4" xfId="0" applyFont="1" applyFill="1" applyBorder="1" applyAlignment="1">
      <alignment horizontal="left"/>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xf numFmtId="0" fontId="2" fillId="2" borderId="4" xfId="0" applyFont="1" applyFill="1" applyBorder="1"/>
    <xf numFmtId="14" fontId="2" fillId="2" borderId="2" xfId="0" applyNumberFormat="1" applyFont="1" applyFill="1" applyBorder="1" applyAlignment="1">
      <alignment horizontal="center"/>
    </xf>
    <xf numFmtId="14" fontId="2" fillId="2" borderId="4" xfId="0" applyNumberFormat="1" applyFont="1" applyFill="1" applyBorder="1" applyAlignment="1">
      <alignment horizontal="center"/>
    </xf>
    <xf numFmtId="0" fontId="2" fillId="2" borderId="1" xfId="0" applyFont="1" applyFill="1" applyBorder="1" applyAlignment="1">
      <alignment horizontal="left"/>
    </xf>
    <xf numFmtId="0" fontId="3" fillId="2" borderId="2" xfId="0" applyFont="1" applyFill="1" applyBorder="1"/>
    <xf numFmtId="0" fontId="3" fillId="0" borderId="0" xfId="0" applyFont="1" applyAlignment="1">
      <alignment vertical="center"/>
    </xf>
    <xf numFmtId="0" fontId="2" fillId="0" borderId="4" xfId="0" applyFont="1" applyBorder="1" applyAlignment="1">
      <alignment horizontal="center" vertical="center"/>
    </xf>
    <xf numFmtId="0" fontId="3" fillId="0" borderId="0" xfId="0" applyFont="1" applyBorder="1" applyAlignment="1">
      <alignment vertical="center"/>
    </xf>
    <xf numFmtId="164" fontId="8" fillId="0" borderId="0" xfId="0" applyNumberFormat="1" applyFont="1" applyBorder="1" applyAlignment="1">
      <alignment horizontal="left" vertical="center"/>
    </xf>
    <xf numFmtId="164" fontId="8" fillId="0" borderId="0" xfId="0" applyNumberFormat="1" applyFont="1" applyAlignment="1">
      <alignment horizontal="center" vertical="center"/>
    </xf>
    <xf numFmtId="3" fontId="10" fillId="0" borderId="0" xfId="0" applyNumberFormat="1" applyFont="1" applyAlignment="1">
      <alignment horizontal="center" vertical="center"/>
    </xf>
    <xf numFmtId="164" fontId="8" fillId="0" borderId="0" xfId="0" applyNumberFormat="1" applyFont="1" applyBorder="1" applyAlignment="1">
      <alignment horizontal="center" vertical="center"/>
    </xf>
    <xf numFmtId="164" fontId="8" fillId="0" borderId="0" xfId="0" applyNumberFormat="1" applyFont="1" applyBorder="1" applyAlignment="1">
      <alignment horizontal="right" vertical="center"/>
    </xf>
    <xf numFmtId="164" fontId="10" fillId="0" borderId="0" xfId="0" applyNumberFormat="1" applyFont="1" applyAlignment="1">
      <alignment horizontal="center" vertical="center"/>
    </xf>
    <xf numFmtId="164" fontId="10" fillId="0" borderId="0" xfId="0" applyNumberFormat="1" applyFont="1" applyBorder="1" applyAlignment="1">
      <alignment horizontal="center" vertical="center"/>
    </xf>
    <xf numFmtId="164" fontId="11" fillId="0" borderId="0"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9" fillId="0" borderId="0" xfId="0" applyNumberFormat="1" applyFont="1" applyAlignment="1">
      <alignment horizontal="center" vertical="center"/>
    </xf>
    <xf numFmtId="0" fontId="3" fillId="0" borderId="14" xfId="0" applyFont="1" applyBorder="1"/>
    <xf numFmtId="0" fontId="3" fillId="0" borderId="9" xfId="0" applyFont="1" applyBorder="1" applyAlignment="1">
      <alignment horizontal="left"/>
    </xf>
    <xf numFmtId="0" fontId="3" fillId="0" borderId="7" xfId="0" applyFont="1" applyBorder="1" applyAlignment="1">
      <alignment horizontal="left"/>
    </xf>
    <xf numFmtId="7" fontId="3" fillId="0" borderId="0" xfId="0" applyNumberFormat="1" applyFont="1"/>
    <xf numFmtId="0" fontId="2" fillId="0" borderId="0" xfId="0" applyFont="1"/>
    <xf numFmtId="0" fontId="2" fillId="0" borderId="0" xfId="0" applyFont="1" applyFill="1" applyBorder="1" applyAlignment="1">
      <alignment horizontal="left"/>
    </xf>
    <xf numFmtId="8" fontId="2" fillId="0" borderId="0" xfId="0" applyNumberFormat="1" applyFont="1" applyBorder="1"/>
    <xf numFmtId="8" fontId="3" fillId="0" borderId="0" xfId="0" applyNumberFormat="1" applyFont="1" applyAlignment="1">
      <alignment vertical="center"/>
    </xf>
    <xf numFmtId="7" fontId="12" fillId="0" borderId="5" xfId="2" applyNumberFormat="1" applyFont="1" applyBorder="1"/>
    <xf numFmtId="7" fontId="12" fillId="0" borderId="0" xfId="2" applyNumberFormat="1" applyFont="1" applyBorder="1"/>
    <xf numFmtId="7" fontId="12" fillId="0" borderId="13" xfId="2" applyNumberFormat="1" applyFont="1" applyBorder="1"/>
    <xf numFmtId="8" fontId="12" fillId="0" borderId="5" xfId="0" applyNumberFormat="1" applyFont="1" applyBorder="1"/>
    <xf numFmtId="7" fontId="12" fillId="0" borderId="11" xfId="2" applyNumberFormat="1" applyFont="1" applyBorder="1"/>
    <xf numFmtId="7" fontId="12" fillId="0" borderId="12" xfId="2" applyNumberFormat="1" applyFont="1" applyBorder="1"/>
    <xf numFmtId="7" fontId="12" fillId="0" borderId="8" xfId="2" applyNumberFormat="1" applyFont="1" applyBorder="1"/>
    <xf numFmtId="8" fontId="3" fillId="0" borderId="0" xfId="0" applyNumberFormat="1" applyFont="1"/>
    <xf numFmtId="7" fontId="13" fillId="0" borderId="5" xfId="0" applyNumberFormat="1" applyFont="1" applyBorder="1"/>
    <xf numFmtId="7" fontId="13" fillId="0" borderId="6" xfId="0" applyNumberFormat="1" applyFont="1" applyBorder="1"/>
    <xf numFmtId="7" fontId="13" fillId="0" borderId="8" xfId="0" applyNumberFormat="1" applyFont="1" applyBorder="1"/>
    <xf numFmtId="0" fontId="15" fillId="0" borderId="0" xfId="0" applyFont="1" applyAlignment="1">
      <alignment horizontal="center" vertical="center"/>
    </xf>
    <xf numFmtId="0" fontId="15" fillId="0" borderId="0" xfId="0" applyFont="1" applyBorder="1" applyAlignment="1">
      <alignment horizontal="left" vertical="center" indent="1"/>
    </xf>
    <xf numFmtId="0" fontId="16" fillId="0" borderId="0" xfId="0" applyFont="1"/>
    <xf numFmtId="0" fontId="5" fillId="0" borderId="0" xfId="0" applyFont="1" applyAlignment="1">
      <alignment horizontal="center"/>
    </xf>
    <xf numFmtId="0" fontId="6" fillId="0" borderId="0" xfId="0" applyFont="1" applyAlignment="1">
      <alignment horizontal="center"/>
    </xf>
    <xf numFmtId="0" fontId="3" fillId="0" borderId="0" xfId="0" applyFont="1" applyAlignment="1">
      <alignment horizontal="justify" vertical="center" wrapText="1"/>
    </xf>
    <xf numFmtId="0" fontId="3" fillId="0" borderId="13" xfId="0" applyFont="1" applyBorder="1" applyAlignment="1">
      <alignment horizontal="justify" vertical="top" wrapText="1"/>
    </xf>
    <xf numFmtId="0" fontId="14" fillId="0" borderId="11" xfId="0" applyFont="1" applyBorder="1" applyAlignment="1">
      <alignment horizont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15" fillId="0" borderId="0" xfId="0" applyFont="1" applyAlignment="1">
      <alignment horizontal="center" vertical="center"/>
    </xf>
  </cellXfs>
  <cellStyles count="3">
    <cellStyle name="Euro" xfId="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1066800</xdr:colOff>
      <xdr:row>16</xdr:row>
      <xdr:rowOff>0</xdr:rowOff>
    </xdr:to>
    <xdr:sp macro="" textlink="">
      <xdr:nvSpPr>
        <xdr:cNvPr id="2" name="AutoShape 1"/>
        <xdr:cNvSpPr>
          <a:spLocks noChangeArrowheads="1"/>
        </xdr:cNvSpPr>
      </xdr:nvSpPr>
      <xdr:spPr bwMode="auto">
        <a:xfrm>
          <a:off x="1381125" y="1162050"/>
          <a:ext cx="1066800" cy="1000125"/>
        </a:xfrm>
        <a:prstGeom prst="cube">
          <a:avLst>
            <a:gd name="adj" fmla="val 9639"/>
          </a:avLst>
        </a:prstGeom>
        <a:ln>
          <a:headEnd/>
          <a:tailEnd/>
        </a:ln>
      </xdr:spPr>
      <xdr:style>
        <a:lnRef idx="1">
          <a:schemeClr val="accent5"/>
        </a:lnRef>
        <a:fillRef idx="2">
          <a:schemeClr val="accent5"/>
        </a:fillRef>
        <a:effectRef idx="1">
          <a:schemeClr val="accent5"/>
        </a:effectRef>
        <a:fontRef idx="minor">
          <a:schemeClr val="dk1"/>
        </a:fontRef>
      </xdr:style>
      <xdr:txBody>
        <a:bodyPr vertOverflow="clip" wrap="square" lIns="27432" tIns="22860" rIns="27432" bIns="22860" anchor="ctr" upright="1"/>
        <a:lstStyle/>
        <a:p>
          <a:pPr algn="ctr" rtl="0">
            <a:defRPr sz="1000"/>
          </a:pPr>
          <a:r>
            <a:rPr lang="es-ES" sz="1400" b="1" i="0" u="none" strike="noStrike" baseline="0">
              <a:solidFill>
                <a:srgbClr val="000000"/>
              </a:solidFill>
              <a:latin typeface="+mn-lt"/>
              <a:cs typeface="Arial"/>
            </a:rPr>
            <a:t>Materiales</a:t>
          </a:r>
        </a:p>
      </xdr:txBody>
    </xdr:sp>
    <xdr:clientData/>
  </xdr:twoCellAnchor>
  <xdr:twoCellAnchor>
    <xdr:from>
      <xdr:col>2</xdr:col>
      <xdr:colOff>0</xdr:colOff>
      <xdr:row>20</xdr:row>
      <xdr:rowOff>9525</xdr:rowOff>
    </xdr:from>
    <xdr:to>
      <xdr:col>3</xdr:col>
      <xdr:colOff>0</xdr:colOff>
      <xdr:row>25</xdr:row>
      <xdr:rowOff>9525</xdr:rowOff>
    </xdr:to>
    <xdr:sp macro="" textlink="">
      <xdr:nvSpPr>
        <xdr:cNvPr id="3" name="AutoShape 2"/>
        <xdr:cNvSpPr>
          <a:spLocks noChangeArrowheads="1"/>
        </xdr:cNvSpPr>
      </xdr:nvSpPr>
      <xdr:spPr bwMode="auto">
        <a:xfrm>
          <a:off x="1381125" y="3895725"/>
          <a:ext cx="1095375" cy="1143000"/>
        </a:xfrm>
        <a:prstGeom prst="cube">
          <a:avLst>
            <a:gd name="adj" fmla="val 8750"/>
          </a:avLst>
        </a:prstGeom>
        <a:ln>
          <a:headEnd/>
          <a:tailEnd/>
        </a:ln>
      </xdr:spPr>
      <xdr:style>
        <a:lnRef idx="1">
          <a:schemeClr val="accent4"/>
        </a:lnRef>
        <a:fillRef idx="2">
          <a:schemeClr val="accent4"/>
        </a:fillRef>
        <a:effectRef idx="1">
          <a:schemeClr val="accent4"/>
        </a:effectRef>
        <a:fontRef idx="minor">
          <a:schemeClr val="dk1"/>
        </a:fontRef>
      </xdr:style>
      <xdr:txBody>
        <a:bodyPr vertOverflow="clip" wrap="square" lIns="27432" tIns="22860" rIns="27432" bIns="22860" anchor="ctr" upright="1"/>
        <a:lstStyle/>
        <a:p>
          <a:pPr algn="ctr" rtl="0">
            <a:defRPr sz="1000"/>
          </a:pPr>
          <a:r>
            <a:rPr lang="es-ES" sz="1600" b="1" i="0" u="none" strike="noStrike" baseline="0">
              <a:solidFill>
                <a:srgbClr val="000000"/>
              </a:solidFill>
              <a:latin typeface="+mn-lt"/>
              <a:cs typeface="Arial"/>
            </a:rPr>
            <a:t>Inmovili-</a:t>
          </a:r>
        </a:p>
        <a:p>
          <a:pPr algn="ctr" rtl="0">
            <a:defRPr sz="1000"/>
          </a:pPr>
          <a:r>
            <a:rPr lang="es-ES" sz="1600" b="1" i="0" u="none" strike="noStrike" baseline="0">
              <a:solidFill>
                <a:srgbClr val="000000"/>
              </a:solidFill>
              <a:latin typeface="+mn-lt"/>
              <a:cs typeface="Arial"/>
            </a:rPr>
            <a:t>zado</a:t>
          </a:r>
        </a:p>
      </xdr:txBody>
    </xdr:sp>
    <xdr:clientData/>
  </xdr:twoCellAnchor>
  <xdr:twoCellAnchor>
    <xdr:from>
      <xdr:col>5</xdr:col>
      <xdr:colOff>0</xdr:colOff>
      <xdr:row>11</xdr:row>
      <xdr:rowOff>0</xdr:rowOff>
    </xdr:from>
    <xdr:to>
      <xdr:col>6</xdr:col>
      <xdr:colOff>0</xdr:colOff>
      <xdr:row>16</xdr:row>
      <xdr:rowOff>0</xdr:rowOff>
    </xdr:to>
    <xdr:sp macro="" textlink="">
      <xdr:nvSpPr>
        <xdr:cNvPr id="4" name="AutoShape 3"/>
        <xdr:cNvSpPr>
          <a:spLocks noChangeArrowheads="1"/>
        </xdr:cNvSpPr>
      </xdr:nvSpPr>
      <xdr:spPr bwMode="auto">
        <a:xfrm>
          <a:off x="6896100" y="2371725"/>
          <a:ext cx="762000" cy="1000125"/>
        </a:xfrm>
        <a:prstGeom prst="cube">
          <a:avLst>
            <a:gd name="adj" fmla="val 8750"/>
          </a:avLst>
        </a:prstGeom>
        <a:ln>
          <a:headEnd/>
          <a:tailEnd/>
        </a:ln>
      </xdr:spPr>
      <xdr:style>
        <a:lnRef idx="1">
          <a:schemeClr val="accent3"/>
        </a:lnRef>
        <a:fillRef idx="2">
          <a:schemeClr val="accent3"/>
        </a:fillRef>
        <a:effectRef idx="1">
          <a:schemeClr val="accent3"/>
        </a:effectRef>
        <a:fontRef idx="minor">
          <a:schemeClr val="dk1"/>
        </a:fontRef>
      </xdr:style>
      <xdr:txBody>
        <a:bodyPr vertOverflow="clip" wrap="square" lIns="27432" tIns="22860" rIns="27432" bIns="22860" anchor="ctr" upright="1"/>
        <a:lstStyle/>
        <a:p>
          <a:pPr algn="ctr" rtl="0">
            <a:defRPr sz="1000"/>
          </a:pPr>
          <a:r>
            <a:rPr lang="es-ES" sz="1400" b="1" i="0" u="none" strike="noStrike" baseline="0">
              <a:solidFill>
                <a:srgbClr val="000000"/>
              </a:solidFill>
              <a:latin typeface="+mn-lt"/>
              <a:cs typeface="Arial"/>
            </a:rPr>
            <a:t>Productos en curso</a:t>
          </a:r>
        </a:p>
      </xdr:txBody>
    </xdr:sp>
    <xdr:clientData/>
  </xdr:twoCellAnchor>
  <xdr:twoCellAnchor>
    <xdr:from>
      <xdr:col>1</xdr:col>
      <xdr:colOff>9525</xdr:colOff>
      <xdr:row>13</xdr:row>
      <xdr:rowOff>0</xdr:rowOff>
    </xdr:from>
    <xdr:to>
      <xdr:col>2</xdr:col>
      <xdr:colOff>0</xdr:colOff>
      <xdr:row>13</xdr:row>
      <xdr:rowOff>0</xdr:rowOff>
    </xdr:to>
    <xdr:sp macro="" textlink="">
      <xdr:nvSpPr>
        <xdr:cNvPr id="5" name="Line 4"/>
        <xdr:cNvSpPr>
          <a:spLocks noChangeShapeType="1"/>
        </xdr:cNvSpPr>
      </xdr:nvSpPr>
      <xdr:spPr bwMode="auto">
        <a:xfrm>
          <a:off x="295275" y="2286000"/>
          <a:ext cx="1085850" cy="0"/>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sp>
    <xdr:clientData/>
  </xdr:twoCellAnchor>
  <xdr:twoCellAnchor>
    <xdr:from>
      <xdr:col>1</xdr:col>
      <xdr:colOff>9525</xdr:colOff>
      <xdr:row>19</xdr:row>
      <xdr:rowOff>0</xdr:rowOff>
    </xdr:from>
    <xdr:to>
      <xdr:col>4</xdr:col>
      <xdr:colOff>28575</xdr:colOff>
      <xdr:row>19</xdr:row>
      <xdr:rowOff>0</xdr:rowOff>
    </xdr:to>
    <xdr:sp macro="" textlink="">
      <xdr:nvSpPr>
        <xdr:cNvPr id="6" name="Line 5"/>
        <xdr:cNvSpPr>
          <a:spLocks noChangeShapeType="1"/>
        </xdr:cNvSpPr>
      </xdr:nvSpPr>
      <xdr:spPr bwMode="auto">
        <a:xfrm>
          <a:off x="295275" y="3657600"/>
          <a:ext cx="3305175" cy="0"/>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sp>
    <xdr:clientData/>
  </xdr:twoCellAnchor>
  <xdr:twoCellAnchor>
    <xdr:from>
      <xdr:col>6</xdr:col>
      <xdr:colOff>19050</xdr:colOff>
      <xdr:row>13</xdr:row>
      <xdr:rowOff>0</xdr:rowOff>
    </xdr:from>
    <xdr:to>
      <xdr:col>6</xdr:col>
      <xdr:colOff>1076325</xdr:colOff>
      <xdr:row>13</xdr:row>
      <xdr:rowOff>0</xdr:rowOff>
    </xdr:to>
    <xdr:sp macro="" textlink="">
      <xdr:nvSpPr>
        <xdr:cNvPr id="7" name="Line 6"/>
        <xdr:cNvSpPr>
          <a:spLocks noChangeShapeType="1"/>
        </xdr:cNvSpPr>
      </xdr:nvSpPr>
      <xdr:spPr bwMode="auto">
        <a:xfrm>
          <a:off x="5781675" y="1562100"/>
          <a:ext cx="1057275" cy="0"/>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sp>
    <xdr:clientData/>
  </xdr:twoCellAnchor>
  <xdr:twoCellAnchor>
    <xdr:from>
      <xdr:col>7</xdr:col>
      <xdr:colOff>9525</xdr:colOff>
      <xdr:row>11</xdr:row>
      <xdr:rowOff>0</xdr:rowOff>
    </xdr:from>
    <xdr:to>
      <xdr:col>8</xdr:col>
      <xdr:colOff>9525</xdr:colOff>
      <xdr:row>16</xdr:row>
      <xdr:rowOff>0</xdr:rowOff>
    </xdr:to>
    <xdr:sp macro="" textlink="">
      <xdr:nvSpPr>
        <xdr:cNvPr id="8" name="AutoShape 7"/>
        <xdr:cNvSpPr>
          <a:spLocks noChangeArrowheads="1"/>
        </xdr:cNvSpPr>
      </xdr:nvSpPr>
      <xdr:spPr bwMode="auto">
        <a:xfrm>
          <a:off x="8429625" y="2371725"/>
          <a:ext cx="762000" cy="1000125"/>
        </a:xfrm>
        <a:prstGeom prst="cube">
          <a:avLst>
            <a:gd name="adj" fmla="val 8333"/>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22860" rIns="27432" bIns="22860" anchor="ctr" upright="1"/>
        <a:lstStyle/>
        <a:p>
          <a:pPr algn="ctr" rtl="0">
            <a:defRPr sz="1000"/>
          </a:pPr>
          <a:r>
            <a:rPr lang="es-ES" sz="1400" b="1" i="0" u="none" strike="noStrike" baseline="0">
              <a:solidFill>
                <a:srgbClr val="000000"/>
              </a:solidFill>
              <a:latin typeface="+mn-lt"/>
              <a:cs typeface="Arial"/>
            </a:rPr>
            <a:t>Productos terminados</a:t>
          </a:r>
        </a:p>
      </xdr:txBody>
    </xdr:sp>
    <xdr:clientData/>
  </xdr:twoCellAnchor>
  <xdr:twoCellAnchor>
    <xdr:from>
      <xdr:col>9</xdr:col>
      <xdr:colOff>534865</xdr:colOff>
      <xdr:row>16</xdr:row>
      <xdr:rowOff>7327</xdr:rowOff>
    </xdr:from>
    <xdr:to>
      <xdr:col>9</xdr:col>
      <xdr:colOff>542924</xdr:colOff>
      <xdr:row>19</xdr:row>
      <xdr:rowOff>152400</xdr:rowOff>
    </xdr:to>
    <xdr:sp macro="" textlink="">
      <xdr:nvSpPr>
        <xdr:cNvPr id="9" name="Line 8"/>
        <xdr:cNvSpPr>
          <a:spLocks noChangeShapeType="1"/>
        </xdr:cNvSpPr>
      </xdr:nvSpPr>
      <xdr:spPr bwMode="auto">
        <a:xfrm>
          <a:off x="9612923" y="2960077"/>
          <a:ext cx="8059" cy="826477"/>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sp>
    <xdr:clientData/>
  </xdr:twoCellAnchor>
  <xdr:twoCellAnchor>
    <xdr:from>
      <xdr:col>2</xdr:col>
      <xdr:colOff>1085849</xdr:colOff>
      <xdr:row>13</xdr:row>
      <xdr:rowOff>0</xdr:rowOff>
    </xdr:from>
    <xdr:to>
      <xdr:col>4</xdr:col>
      <xdr:colOff>1095374</xdr:colOff>
      <xdr:row>13</xdr:row>
      <xdr:rowOff>0</xdr:rowOff>
    </xdr:to>
    <xdr:sp macro="" textlink="">
      <xdr:nvSpPr>
        <xdr:cNvPr id="10" name="Line 9"/>
        <xdr:cNvSpPr>
          <a:spLocks noChangeShapeType="1"/>
        </xdr:cNvSpPr>
      </xdr:nvSpPr>
      <xdr:spPr bwMode="auto">
        <a:xfrm>
          <a:off x="2466974" y="2286000"/>
          <a:ext cx="2200275" cy="0"/>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sp>
    <xdr:clientData/>
  </xdr:twoCellAnchor>
  <xdr:twoCellAnchor>
    <xdr:from>
      <xdr:col>4</xdr:col>
      <xdr:colOff>9526</xdr:colOff>
      <xdr:row>13</xdr:row>
      <xdr:rowOff>228599</xdr:rowOff>
    </xdr:from>
    <xdr:to>
      <xdr:col>5</xdr:col>
      <xdr:colOff>1</xdr:colOff>
      <xdr:row>19</xdr:row>
      <xdr:rowOff>9522</xdr:rowOff>
    </xdr:to>
    <xdr:sp macro="" textlink="">
      <xdr:nvSpPr>
        <xdr:cNvPr id="11" name="Line 13"/>
        <xdr:cNvSpPr>
          <a:spLocks noChangeShapeType="1"/>
        </xdr:cNvSpPr>
      </xdr:nvSpPr>
      <xdr:spPr bwMode="auto">
        <a:xfrm flipV="1">
          <a:off x="3495676" y="3200399"/>
          <a:ext cx="1085850" cy="1152523"/>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sp>
    <xdr:clientData/>
  </xdr:twoCellAnchor>
  <xdr:twoCellAnchor>
    <xdr:from>
      <xdr:col>3</xdr:col>
      <xdr:colOff>19050</xdr:colOff>
      <xdr:row>15</xdr:row>
      <xdr:rowOff>95250</xdr:rowOff>
    </xdr:from>
    <xdr:to>
      <xdr:col>8</xdr:col>
      <xdr:colOff>1095203</xdr:colOff>
      <xdr:row>22</xdr:row>
      <xdr:rowOff>200026</xdr:rowOff>
    </xdr:to>
    <xdr:grpSp>
      <xdr:nvGrpSpPr>
        <xdr:cNvPr id="12" name="Group 22"/>
        <xdr:cNvGrpSpPr>
          <a:grpSpLocks/>
        </xdr:cNvGrpSpPr>
      </xdr:nvGrpSpPr>
      <xdr:grpSpPr bwMode="auto">
        <a:xfrm>
          <a:off x="2409825" y="3524250"/>
          <a:ext cx="6553028" cy="1704976"/>
          <a:chOff x="180" y="231"/>
          <a:chExt cx="493" cy="131"/>
        </a:xfrm>
      </xdr:grpSpPr>
      <xdr:sp macro="" textlink="">
        <xdr:nvSpPr>
          <xdr:cNvPr id="13" name="Line 12"/>
          <xdr:cNvSpPr>
            <a:spLocks noChangeShapeType="1"/>
          </xdr:cNvSpPr>
        </xdr:nvSpPr>
        <xdr:spPr bwMode="auto">
          <a:xfrm>
            <a:off x="180" y="361"/>
            <a:ext cx="493" cy="0"/>
          </a:xfrm>
          <a:prstGeom prst="line">
            <a:avLst/>
          </a:prstGeom>
          <a:ln>
            <a:headEnd/>
            <a:tailEnd type="triangle"/>
          </a:ln>
        </xdr:spPr>
        <xdr:style>
          <a:lnRef idx="1">
            <a:schemeClr val="dk1"/>
          </a:lnRef>
          <a:fillRef idx="0">
            <a:schemeClr val="dk1"/>
          </a:fillRef>
          <a:effectRef idx="0">
            <a:schemeClr val="dk1"/>
          </a:effectRef>
          <a:fontRef idx="minor">
            <a:schemeClr val="tx1"/>
          </a:fontRef>
        </xdr:style>
      </xdr:sp>
      <xdr:sp macro="" textlink="">
        <xdr:nvSpPr>
          <xdr:cNvPr id="14" name="Line 14"/>
          <xdr:cNvSpPr>
            <a:spLocks noChangeShapeType="1"/>
          </xdr:cNvSpPr>
        </xdr:nvSpPr>
        <xdr:spPr bwMode="auto">
          <a:xfrm flipV="1">
            <a:off x="258" y="231"/>
            <a:ext cx="83" cy="131"/>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sp>
    </xdr:grpSp>
    <xdr:clientData/>
  </xdr:twoCellAnchor>
  <xdr:twoCellAnchor>
    <xdr:from>
      <xdr:col>8</xdr:col>
      <xdr:colOff>19050</xdr:colOff>
      <xdr:row>13</xdr:row>
      <xdr:rowOff>0</xdr:rowOff>
    </xdr:from>
    <xdr:to>
      <xdr:col>8</xdr:col>
      <xdr:colOff>1076325</xdr:colOff>
      <xdr:row>13</xdr:row>
      <xdr:rowOff>0</xdr:rowOff>
    </xdr:to>
    <xdr:sp macro="" textlink="">
      <xdr:nvSpPr>
        <xdr:cNvPr id="15" name="Line 16"/>
        <xdr:cNvSpPr>
          <a:spLocks noChangeShapeType="1"/>
        </xdr:cNvSpPr>
      </xdr:nvSpPr>
      <xdr:spPr bwMode="auto">
        <a:xfrm>
          <a:off x="7972425" y="1562100"/>
          <a:ext cx="1057275" cy="0"/>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sp>
    <xdr:clientData/>
  </xdr:twoCellAnchor>
  <xdr:twoCellAnchor>
    <xdr:from>
      <xdr:col>9</xdr:col>
      <xdr:colOff>9525</xdr:colOff>
      <xdr:row>11</xdr:row>
      <xdr:rowOff>0</xdr:rowOff>
    </xdr:from>
    <xdr:to>
      <xdr:col>10</xdr:col>
      <xdr:colOff>47625</xdr:colOff>
      <xdr:row>16</xdr:row>
      <xdr:rowOff>0</xdr:rowOff>
    </xdr:to>
    <xdr:sp macro="" textlink="">
      <xdr:nvSpPr>
        <xdr:cNvPr id="16" name="AutoShape 17"/>
        <xdr:cNvSpPr>
          <a:spLocks noChangeArrowheads="1"/>
        </xdr:cNvSpPr>
      </xdr:nvSpPr>
      <xdr:spPr bwMode="auto">
        <a:xfrm>
          <a:off x="9953625" y="2371725"/>
          <a:ext cx="800100" cy="1000125"/>
        </a:xfrm>
        <a:prstGeom prst="cube">
          <a:avLst>
            <a:gd name="adj" fmla="val 8333"/>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wrap="square" lIns="27432" tIns="22860" rIns="27432" bIns="22860" anchor="ctr" upright="1"/>
        <a:lstStyle/>
        <a:p>
          <a:pPr algn="ctr" rtl="0">
            <a:defRPr sz="1000"/>
          </a:pPr>
          <a:r>
            <a:rPr lang="es-ES" sz="1400" b="1" i="0" u="none" strike="noStrike" baseline="0">
              <a:solidFill>
                <a:srgbClr val="000000"/>
              </a:solidFill>
              <a:latin typeface="+mn-lt"/>
              <a:cs typeface="Arial"/>
            </a:rPr>
            <a:t>Margen bruto</a:t>
          </a:r>
        </a:p>
      </xdr:txBody>
    </xdr:sp>
    <xdr:clientData/>
  </xdr:twoCellAnchor>
  <xdr:twoCellAnchor>
    <xdr:from>
      <xdr:col>10</xdr:col>
      <xdr:colOff>47625</xdr:colOff>
      <xdr:row>13</xdr:row>
      <xdr:rowOff>0</xdr:rowOff>
    </xdr:from>
    <xdr:to>
      <xdr:col>11</xdr:col>
      <xdr:colOff>0</xdr:colOff>
      <xdr:row>13</xdr:row>
      <xdr:rowOff>0</xdr:rowOff>
    </xdr:to>
    <xdr:sp macro="" textlink="">
      <xdr:nvSpPr>
        <xdr:cNvPr id="17" name="Line 18"/>
        <xdr:cNvSpPr>
          <a:spLocks noChangeShapeType="1"/>
        </xdr:cNvSpPr>
      </xdr:nvSpPr>
      <xdr:spPr bwMode="auto">
        <a:xfrm>
          <a:off x="10191750" y="1562100"/>
          <a:ext cx="1047750" cy="0"/>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sp>
    <xdr:clientData/>
  </xdr:twoCellAnchor>
  <xdr:twoCellAnchor>
    <xdr:from>
      <xdr:col>9</xdr:col>
      <xdr:colOff>0</xdr:colOff>
      <xdr:row>19</xdr:row>
      <xdr:rowOff>152400</xdr:rowOff>
    </xdr:from>
    <xdr:to>
      <xdr:col>10</xdr:col>
      <xdr:colOff>47625</xdr:colOff>
      <xdr:row>24</xdr:row>
      <xdr:rowOff>0</xdr:rowOff>
    </xdr:to>
    <xdr:sp macro="" textlink="">
      <xdr:nvSpPr>
        <xdr:cNvPr id="18" name="AutoShape 19"/>
        <xdr:cNvSpPr>
          <a:spLocks noChangeArrowheads="1"/>
        </xdr:cNvSpPr>
      </xdr:nvSpPr>
      <xdr:spPr bwMode="auto">
        <a:xfrm>
          <a:off x="9944100" y="4324350"/>
          <a:ext cx="809625" cy="847725"/>
        </a:xfrm>
        <a:prstGeom prst="cube">
          <a:avLst>
            <a:gd name="adj" fmla="val 8333"/>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27432" tIns="22860" rIns="27432" bIns="22860" anchor="ctr" upright="1"/>
        <a:lstStyle/>
        <a:p>
          <a:pPr algn="ctr" rtl="0">
            <a:defRPr sz="1000"/>
          </a:pPr>
          <a:r>
            <a:rPr lang="es-ES" sz="1400" b="1" i="0" u="none" strike="noStrike" baseline="0">
              <a:solidFill>
                <a:srgbClr val="000000"/>
              </a:solidFill>
              <a:latin typeface="+mn-lt"/>
              <a:cs typeface="Arial"/>
            </a:rPr>
            <a:t>Resultado operativo</a:t>
          </a:r>
        </a:p>
      </xdr:txBody>
    </xdr:sp>
    <xdr:clientData/>
  </xdr:twoCellAnchor>
  <xdr:twoCellAnchor>
    <xdr:from>
      <xdr:col>4</xdr:col>
      <xdr:colOff>9524</xdr:colOff>
      <xdr:row>19</xdr:row>
      <xdr:rowOff>9525</xdr:rowOff>
    </xdr:from>
    <xdr:to>
      <xdr:col>9</xdr:col>
      <xdr:colOff>0</xdr:colOff>
      <xdr:row>22</xdr:row>
      <xdr:rowOff>57151</xdr:rowOff>
    </xdr:to>
    <xdr:sp macro="" textlink="">
      <xdr:nvSpPr>
        <xdr:cNvPr id="19" name="Line 20"/>
        <xdr:cNvSpPr>
          <a:spLocks noChangeShapeType="1"/>
        </xdr:cNvSpPr>
      </xdr:nvSpPr>
      <xdr:spPr bwMode="auto">
        <a:xfrm>
          <a:off x="3495674" y="4352925"/>
          <a:ext cx="5467351" cy="733426"/>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sp>
    <xdr:clientData/>
  </xdr:twoCellAnchor>
  <xdr:twoCellAnchor>
    <xdr:from>
      <xdr:col>3</xdr:col>
      <xdr:colOff>1085491</xdr:colOff>
      <xdr:row>13</xdr:row>
      <xdr:rowOff>0</xdr:rowOff>
    </xdr:from>
    <xdr:to>
      <xdr:col>8</xdr:col>
      <xdr:colOff>1085850</xdr:colOff>
      <xdr:row>21</xdr:row>
      <xdr:rowOff>76200</xdr:rowOff>
    </xdr:to>
    <xdr:grpSp>
      <xdr:nvGrpSpPr>
        <xdr:cNvPr id="26" name="25 Grupo"/>
        <xdr:cNvGrpSpPr/>
      </xdr:nvGrpSpPr>
      <xdr:grpSpPr>
        <a:xfrm>
          <a:off x="3476266" y="2971800"/>
          <a:ext cx="5477234" cy="1905000"/>
          <a:chOff x="3481394" y="2952750"/>
          <a:chExt cx="5499140" cy="1893038"/>
        </a:xfrm>
      </xdr:grpSpPr>
      <xdr:cxnSp macro="">
        <xdr:nvCxnSpPr>
          <xdr:cNvPr id="21" name="20 Conector recto"/>
          <xdr:cNvCxnSpPr/>
        </xdr:nvCxnSpPr>
        <xdr:spPr>
          <a:xfrm flipH="1">
            <a:off x="3481394" y="2952750"/>
            <a:ext cx="360" cy="90522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 name="22 Conector recto de flecha"/>
          <xdr:cNvCxnSpPr/>
        </xdr:nvCxnSpPr>
        <xdr:spPr>
          <a:xfrm>
            <a:off x="3487615" y="3850301"/>
            <a:ext cx="5492919" cy="995487"/>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59"/>
  <sheetViews>
    <sheetView showGridLines="0" workbookViewId="0">
      <selection activeCell="B4" sqref="B4"/>
    </sheetView>
  </sheetViews>
  <sheetFormatPr baseColWidth="10" defaultRowHeight="15.75" x14ac:dyDescent="0.25"/>
  <cols>
    <col min="1" max="1" width="2" style="1" customWidth="1"/>
    <col min="2" max="2" width="53.42578125" style="1" customWidth="1"/>
    <col min="3" max="5" width="15.5703125" style="1" customWidth="1"/>
    <col min="6" max="6" width="2.28515625" style="1" customWidth="1"/>
    <col min="7" max="7" width="13" style="1" bestFit="1" customWidth="1"/>
    <col min="8" max="16384" width="11.42578125" style="1"/>
  </cols>
  <sheetData>
    <row r="2" spans="2:5" ht="23.25" x14ac:dyDescent="0.35">
      <c r="B2" s="85" t="s">
        <v>37</v>
      </c>
      <c r="C2" s="85"/>
      <c r="D2" s="85"/>
      <c r="E2" s="85"/>
    </row>
    <row r="3" spans="2:5" ht="18.75" x14ac:dyDescent="0.3">
      <c r="B3" s="86"/>
      <c r="C3" s="86"/>
      <c r="D3" s="86"/>
      <c r="E3" s="86"/>
    </row>
    <row r="5" spans="2:5" ht="18.75" x14ac:dyDescent="0.3">
      <c r="B5" s="39" t="s">
        <v>24</v>
      </c>
    </row>
    <row r="6" spans="2:5" x14ac:dyDescent="0.25">
      <c r="D6" s="66"/>
    </row>
    <row r="7" spans="2:5" x14ac:dyDescent="0.25">
      <c r="B7" s="67" t="s">
        <v>59</v>
      </c>
      <c r="D7" s="66"/>
    </row>
    <row r="8" spans="2:5" x14ac:dyDescent="0.25">
      <c r="B8" s="44" t="s">
        <v>35</v>
      </c>
      <c r="C8" s="42" t="s">
        <v>26</v>
      </c>
    </row>
    <row r="9" spans="2:5" x14ac:dyDescent="0.25">
      <c r="B9" s="13" t="s">
        <v>27</v>
      </c>
      <c r="C9" s="74">
        <v>174195.9</v>
      </c>
    </row>
    <row r="10" spans="2:5" x14ac:dyDescent="0.25">
      <c r="B10" s="13" t="s">
        <v>33</v>
      </c>
      <c r="C10" s="14"/>
    </row>
    <row r="11" spans="2:5" x14ac:dyDescent="0.25">
      <c r="B11" s="15" t="s">
        <v>66</v>
      </c>
      <c r="C11" s="74">
        <v>428.9</v>
      </c>
    </row>
    <row r="12" spans="2:5" x14ac:dyDescent="0.25">
      <c r="B12" s="13" t="s">
        <v>28</v>
      </c>
      <c r="C12" s="14">
        <v>-82187.23</v>
      </c>
    </row>
    <row r="13" spans="2:5" x14ac:dyDescent="0.25">
      <c r="B13" s="13" t="s">
        <v>29</v>
      </c>
      <c r="C13" s="14">
        <v>-34006.949999999997</v>
      </c>
    </row>
    <row r="14" spans="2:5" x14ac:dyDescent="0.25">
      <c r="B14" s="13" t="s">
        <v>30</v>
      </c>
      <c r="C14" s="14">
        <v>-8769.4</v>
      </c>
    </row>
    <row r="15" spans="2:5" x14ac:dyDescent="0.25">
      <c r="B15" s="13" t="s">
        <v>31</v>
      </c>
      <c r="C15" s="14">
        <v>-6595</v>
      </c>
    </row>
    <row r="16" spans="2:5" x14ac:dyDescent="0.25">
      <c r="B16" s="65" t="s">
        <v>67</v>
      </c>
      <c r="C16" s="14">
        <v>-4372</v>
      </c>
      <c r="E16" s="78"/>
    </row>
    <row r="17" spans="2:5" x14ac:dyDescent="0.25">
      <c r="B17" s="16" t="s">
        <v>32</v>
      </c>
      <c r="C17" s="17">
        <f>SUM(C9:C16)</f>
        <v>38694.219999999994</v>
      </c>
      <c r="D17" s="78"/>
    </row>
    <row r="18" spans="2:5" x14ac:dyDescent="0.25">
      <c r="B18" s="68"/>
      <c r="C18" s="69"/>
    </row>
    <row r="19" spans="2:5" x14ac:dyDescent="0.25">
      <c r="B19" s="67" t="s">
        <v>60</v>
      </c>
    </row>
    <row r="20" spans="2:5" x14ac:dyDescent="0.25">
      <c r="B20" s="40" t="s">
        <v>63</v>
      </c>
      <c r="C20" s="41" t="s">
        <v>8</v>
      </c>
      <c r="D20" s="42" t="s">
        <v>47</v>
      </c>
      <c r="E20" s="43" t="s">
        <v>9</v>
      </c>
    </row>
    <row r="21" spans="2:5" x14ac:dyDescent="0.25">
      <c r="B21" s="11" t="s">
        <v>62</v>
      </c>
      <c r="C21" s="5">
        <f>E21-D21</f>
        <v>81228.5</v>
      </c>
      <c r="D21" s="71">
        <v>958.73</v>
      </c>
      <c r="E21" s="7">
        <f>ABS(C12)</f>
        <v>82187.23</v>
      </c>
    </row>
    <row r="22" spans="2:5" x14ac:dyDescent="0.25">
      <c r="B22" s="11" t="s">
        <v>10</v>
      </c>
      <c r="C22" s="72">
        <v>30458.75</v>
      </c>
      <c r="D22" s="6">
        <f>E22-C22</f>
        <v>3548.1999999999971</v>
      </c>
      <c r="E22" s="7">
        <f>ABS(C13)</f>
        <v>34006.949999999997</v>
      </c>
    </row>
    <row r="23" spans="2:5" x14ac:dyDescent="0.25">
      <c r="B23" s="11" t="s">
        <v>50</v>
      </c>
      <c r="C23" s="72">
        <v>7225.6</v>
      </c>
      <c r="D23" s="6">
        <f>E23-C23</f>
        <v>1543.7999999999993</v>
      </c>
      <c r="E23" s="7">
        <f>ABS(C14)</f>
        <v>8769.4</v>
      </c>
    </row>
    <row r="24" spans="2:5" x14ac:dyDescent="0.25">
      <c r="B24" s="12" t="s">
        <v>76</v>
      </c>
      <c r="C24" s="73">
        <v>5450</v>
      </c>
      <c r="D24" s="10">
        <f>E24-C24</f>
        <v>1145</v>
      </c>
      <c r="E24" s="8">
        <f>ABS(C15)</f>
        <v>6595</v>
      </c>
    </row>
    <row r="26" spans="2:5" x14ac:dyDescent="0.25">
      <c r="B26" s="67" t="s">
        <v>61</v>
      </c>
    </row>
    <row r="27" spans="2:5" x14ac:dyDescent="0.25">
      <c r="B27" s="45" t="s">
        <v>36</v>
      </c>
      <c r="C27" s="46">
        <v>42064</v>
      </c>
      <c r="D27" s="47">
        <v>42094</v>
      </c>
      <c r="E27" s="42" t="s">
        <v>0</v>
      </c>
    </row>
    <row r="28" spans="2:5" x14ac:dyDescent="0.25">
      <c r="B28" s="37" t="s">
        <v>25</v>
      </c>
      <c r="C28" s="75">
        <v>9842.5</v>
      </c>
      <c r="D28" s="76">
        <v>7146.2</v>
      </c>
      <c r="E28" s="38">
        <f>D28-C28</f>
        <v>-2696.3</v>
      </c>
    </row>
    <row r="29" spans="2:5" x14ac:dyDescent="0.25">
      <c r="B29" s="11" t="s">
        <v>1</v>
      </c>
      <c r="C29" s="72">
        <v>3650.4</v>
      </c>
      <c r="D29" s="71">
        <v>2756.7</v>
      </c>
      <c r="E29" s="14">
        <f t="shared" ref="E29:E34" si="0">D29-C29</f>
        <v>-893.70000000000027</v>
      </c>
    </row>
    <row r="30" spans="2:5" x14ac:dyDescent="0.25">
      <c r="B30" s="12" t="s">
        <v>2</v>
      </c>
      <c r="C30" s="73">
        <v>2743.25</v>
      </c>
      <c r="D30" s="77">
        <v>1947.8</v>
      </c>
      <c r="E30" s="18">
        <f t="shared" si="0"/>
        <v>-795.45</v>
      </c>
    </row>
    <row r="31" spans="2:5" x14ac:dyDescent="0.25">
      <c r="B31" s="37" t="s">
        <v>3</v>
      </c>
      <c r="C31" s="75">
        <v>3540.3</v>
      </c>
      <c r="D31" s="76">
        <v>3370.6</v>
      </c>
      <c r="E31" s="38">
        <f t="shared" si="0"/>
        <v>-169.70000000000027</v>
      </c>
    </row>
    <row r="32" spans="2:5" x14ac:dyDescent="0.25">
      <c r="B32" s="11" t="s">
        <v>4</v>
      </c>
      <c r="C32" s="72">
        <v>2862.75</v>
      </c>
      <c r="D32" s="71">
        <v>3187.1</v>
      </c>
      <c r="E32" s="14">
        <f t="shared" si="0"/>
        <v>324.34999999999991</v>
      </c>
    </row>
    <row r="33" spans="2:5" x14ac:dyDescent="0.25">
      <c r="B33" s="12" t="s">
        <v>5</v>
      </c>
      <c r="C33" s="73">
        <v>54376.5</v>
      </c>
      <c r="D33" s="77">
        <v>55148.7</v>
      </c>
      <c r="E33" s="18">
        <f t="shared" si="0"/>
        <v>772.19999999999709</v>
      </c>
    </row>
    <row r="34" spans="2:5" x14ac:dyDescent="0.25">
      <c r="B34" s="11" t="s">
        <v>6</v>
      </c>
      <c r="C34" s="72">
        <v>11490.3</v>
      </c>
      <c r="D34" s="71">
        <v>9755.2999999999993</v>
      </c>
      <c r="E34" s="14">
        <f t="shared" si="0"/>
        <v>-1735</v>
      </c>
    </row>
    <row r="35" spans="2:5" x14ac:dyDescent="0.25">
      <c r="B35" s="12" t="s">
        <v>7</v>
      </c>
      <c r="C35" s="73">
        <v>6496.45</v>
      </c>
      <c r="D35" s="10">
        <f>C35+E35</f>
        <v>7733.5000000000036</v>
      </c>
      <c r="E35" s="18">
        <f>C11-SUM(E31:E34)</f>
        <v>1237.0500000000034</v>
      </c>
    </row>
    <row r="36" spans="2:5" x14ac:dyDescent="0.25">
      <c r="E36" s="78"/>
    </row>
    <row r="59" spans="5:5" x14ac:dyDescent="0.25">
      <c r="E59" s="9"/>
    </row>
  </sheetData>
  <mergeCells count="2">
    <mergeCell ref="B2:E2"/>
    <mergeCell ref="B3:E3"/>
  </mergeCells>
  <printOptions horizontalCentered="1"/>
  <pageMargins left="0.44" right="0.36" top="0.75" bottom="0.98425196850393704" header="0" footer="0"/>
  <pageSetup paperSize="9"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50"/>
  <sheetViews>
    <sheetView showGridLines="0" workbookViewId="0">
      <selection activeCell="B3" sqref="B3:D3"/>
    </sheetView>
  </sheetViews>
  <sheetFormatPr baseColWidth="10" defaultRowHeight="15.75" x14ac:dyDescent="0.25"/>
  <cols>
    <col min="1" max="1" width="2" style="1" customWidth="1"/>
    <col min="2" max="2" width="49.28515625" style="1" customWidth="1"/>
    <col min="3" max="5" width="17.140625" style="1" customWidth="1"/>
    <col min="6" max="6" width="2.28515625" style="1" customWidth="1"/>
    <col min="7" max="16384" width="11.42578125" style="1"/>
  </cols>
  <sheetData>
    <row r="2" spans="2:5" ht="23.25" x14ac:dyDescent="0.35">
      <c r="B2" s="85" t="str">
        <f>Enunciado!B2</f>
        <v>Compañía Tequilera de México</v>
      </c>
      <c r="C2" s="85"/>
      <c r="D2" s="85"/>
      <c r="E2" s="19"/>
    </row>
    <row r="3" spans="2:5" ht="18.75" x14ac:dyDescent="0.3">
      <c r="B3" s="86"/>
      <c r="C3" s="86"/>
      <c r="D3" s="86"/>
      <c r="E3" s="19"/>
    </row>
    <row r="5" spans="2:5" ht="21" x14ac:dyDescent="0.35">
      <c r="B5" s="84" t="s">
        <v>11</v>
      </c>
    </row>
    <row r="7" spans="2:5" ht="18.75" x14ac:dyDescent="0.3">
      <c r="B7" s="39" t="s">
        <v>49</v>
      </c>
    </row>
    <row r="8" spans="2:5" ht="9.75" customHeight="1" x14ac:dyDescent="0.25">
      <c r="B8" s="4"/>
    </row>
    <row r="9" spans="2:5" ht="104.25" customHeight="1" x14ac:dyDescent="0.25">
      <c r="B9" s="88" t="s">
        <v>64</v>
      </c>
      <c r="C9" s="88"/>
      <c r="D9" s="88"/>
    </row>
    <row r="10" spans="2:5" x14ac:dyDescent="0.25">
      <c r="B10" s="63" t="s">
        <v>57</v>
      </c>
      <c r="C10" s="21"/>
      <c r="D10" s="38">
        <f>SUM(C11:C14)</f>
        <v>124362.85</v>
      </c>
    </row>
    <row r="11" spans="2:5" x14ac:dyDescent="0.25">
      <c r="B11" s="13" t="s">
        <v>58</v>
      </c>
      <c r="C11" s="14">
        <f>Enunciado!C21</f>
        <v>81228.5</v>
      </c>
      <c r="D11" s="27"/>
    </row>
    <row r="12" spans="2:5" x14ac:dyDescent="0.25">
      <c r="B12" s="13" t="s">
        <v>54</v>
      </c>
      <c r="C12" s="23">
        <f>Enunciado!C22</f>
        <v>30458.75</v>
      </c>
      <c r="D12" s="27"/>
    </row>
    <row r="13" spans="2:5" x14ac:dyDescent="0.25">
      <c r="B13" s="13" t="s">
        <v>50</v>
      </c>
      <c r="C13" s="23">
        <f>Enunciado!C23</f>
        <v>7225.6</v>
      </c>
      <c r="D13" s="27"/>
    </row>
    <row r="14" spans="2:5" x14ac:dyDescent="0.25">
      <c r="B14" s="13" t="s">
        <v>53</v>
      </c>
      <c r="C14" s="35">
        <f>Enunciado!C24</f>
        <v>5450</v>
      </c>
      <c r="D14" s="27"/>
    </row>
    <row r="15" spans="2:5" x14ac:dyDescent="0.25">
      <c r="B15" s="65" t="s">
        <v>51</v>
      </c>
      <c r="C15" s="23"/>
      <c r="D15" s="18">
        <f>-Enunciado!C11</f>
        <v>-428.9</v>
      </c>
    </row>
    <row r="16" spans="2:5" x14ac:dyDescent="0.25">
      <c r="B16" s="64" t="s">
        <v>55</v>
      </c>
      <c r="C16" s="35"/>
      <c r="D16" s="18">
        <f>D10+D15</f>
        <v>123933.95000000001</v>
      </c>
    </row>
    <row r="18" spans="2:4" ht="18.75" x14ac:dyDescent="0.3">
      <c r="B18" s="39" t="s">
        <v>56</v>
      </c>
    </row>
    <row r="19" spans="2:4" ht="9" customHeight="1" x14ac:dyDescent="0.25">
      <c r="B19" s="4"/>
    </row>
    <row r="20" spans="2:4" ht="74.25" customHeight="1" x14ac:dyDescent="0.25">
      <c r="B20" s="88" t="s">
        <v>77</v>
      </c>
      <c r="C20" s="88"/>
      <c r="D20" s="88"/>
    </row>
    <row r="21" spans="2:4" x14ac:dyDescent="0.25">
      <c r="B21" s="48" t="s">
        <v>42</v>
      </c>
      <c r="C21" s="49"/>
      <c r="D21" s="42" t="s">
        <v>12</v>
      </c>
    </row>
    <row r="22" spans="2:4" x14ac:dyDescent="0.25">
      <c r="B22" s="20" t="s">
        <v>75</v>
      </c>
      <c r="C22" s="21"/>
      <c r="D22" s="22">
        <f>C11</f>
        <v>81228.5</v>
      </c>
    </row>
    <row r="23" spans="2:4" x14ac:dyDescent="0.25">
      <c r="B23" s="13" t="s">
        <v>13</v>
      </c>
      <c r="C23" s="23">
        <f>SUM(Enunciado!C28:C30)</f>
        <v>16236.15</v>
      </c>
      <c r="D23" s="24"/>
    </row>
    <row r="24" spans="2:4" x14ac:dyDescent="0.25">
      <c r="B24" s="25" t="s">
        <v>83</v>
      </c>
      <c r="C24" s="23">
        <f>D22+ABS(C25)-C23</f>
        <v>76843.05</v>
      </c>
      <c r="D24" s="24"/>
    </row>
    <row r="25" spans="2:4" x14ac:dyDescent="0.25">
      <c r="B25" s="25" t="s">
        <v>14</v>
      </c>
      <c r="C25" s="79">
        <f>-SUM(Enunciado!D28:D30)</f>
        <v>-11850.699999999999</v>
      </c>
      <c r="D25" s="24"/>
    </row>
    <row r="26" spans="2:4" x14ac:dyDescent="0.25">
      <c r="B26" s="26" t="s">
        <v>15</v>
      </c>
      <c r="C26" s="27"/>
      <c r="D26" s="22">
        <f>Enunciado!C22</f>
        <v>30458.75</v>
      </c>
    </row>
    <row r="27" spans="2:4" x14ac:dyDescent="0.25">
      <c r="B27" s="26" t="s">
        <v>16</v>
      </c>
      <c r="C27" s="27"/>
      <c r="D27" s="22">
        <f>Enunciado!C23</f>
        <v>7225.6</v>
      </c>
    </row>
    <row r="28" spans="2:4" x14ac:dyDescent="0.25">
      <c r="B28" s="28" t="s">
        <v>52</v>
      </c>
      <c r="C28" s="29"/>
      <c r="D28" s="30">
        <f>Enunciado!C24</f>
        <v>5450</v>
      </c>
    </row>
    <row r="29" spans="2:4" x14ac:dyDescent="0.25">
      <c r="B29" s="26" t="s">
        <v>57</v>
      </c>
      <c r="C29" s="27"/>
      <c r="D29" s="22">
        <f>SUM(D22:D28)</f>
        <v>124362.85</v>
      </c>
    </row>
    <row r="30" spans="2:4" x14ac:dyDescent="0.25">
      <c r="B30" s="26" t="s">
        <v>17</v>
      </c>
      <c r="C30" s="27"/>
      <c r="D30" s="80">
        <f>SUM(C31:C32)</f>
        <v>-926.84999999999127</v>
      </c>
    </row>
    <row r="31" spans="2:4" x14ac:dyDescent="0.25">
      <c r="B31" s="13" t="s">
        <v>18</v>
      </c>
      <c r="C31" s="23">
        <f>SUM(Enunciado!C31:C33)</f>
        <v>60779.55</v>
      </c>
      <c r="D31" s="24"/>
    </row>
    <row r="32" spans="2:4" x14ac:dyDescent="0.25">
      <c r="B32" s="25" t="s">
        <v>19</v>
      </c>
      <c r="C32" s="79">
        <f>-SUM(Enunciado!D31:D33)</f>
        <v>-61706.399999999994</v>
      </c>
      <c r="D32" s="24"/>
    </row>
    <row r="33" spans="2:5" x14ac:dyDescent="0.25">
      <c r="B33" s="31" t="s">
        <v>78</v>
      </c>
      <c r="C33" s="3"/>
      <c r="D33" s="32">
        <f>SUM(D29:D30)</f>
        <v>123436.00000000001</v>
      </c>
    </row>
    <row r="35" spans="2:5" x14ac:dyDescent="0.25">
      <c r="B35" s="44" t="s">
        <v>43</v>
      </c>
      <c r="C35" s="49"/>
      <c r="D35" s="42" t="s">
        <v>12</v>
      </c>
    </row>
    <row r="36" spans="2:5" x14ac:dyDescent="0.25">
      <c r="B36" s="26" t="s">
        <v>80</v>
      </c>
      <c r="C36" s="21"/>
      <c r="D36" s="23">
        <f>Enunciado!C9</f>
        <v>174195.9</v>
      </c>
    </row>
    <row r="37" spans="2:5" x14ac:dyDescent="0.25">
      <c r="B37" s="33" t="s">
        <v>79</v>
      </c>
      <c r="C37" s="27"/>
      <c r="D37" s="79">
        <f>-SUM(C38:C40)</f>
        <v>-123933.95</v>
      </c>
    </row>
    <row r="38" spans="2:5" x14ac:dyDescent="0.25">
      <c r="B38" s="13" t="s">
        <v>20</v>
      </c>
      <c r="C38" s="23">
        <f>SUM(Enunciado!C34:C35)</f>
        <v>17986.75</v>
      </c>
      <c r="D38" s="27"/>
    </row>
    <row r="39" spans="2:5" x14ac:dyDescent="0.25">
      <c r="B39" s="13" t="s">
        <v>21</v>
      </c>
      <c r="C39" s="23">
        <f>D33</f>
        <v>123436.00000000001</v>
      </c>
      <c r="D39" s="27"/>
    </row>
    <row r="40" spans="2:5" x14ac:dyDescent="0.25">
      <c r="B40" s="34" t="s">
        <v>22</v>
      </c>
      <c r="C40" s="81">
        <f>-SUM(Enunciado!D34:D35)</f>
        <v>-17488.800000000003</v>
      </c>
      <c r="D40" s="29"/>
    </row>
    <row r="41" spans="2:5" x14ac:dyDescent="0.25">
      <c r="B41" s="26" t="s">
        <v>34</v>
      </c>
      <c r="C41" s="27"/>
      <c r="D41" s="23">
        <f>D36+D37</f>
        <v>50261.95</v>
      </c>
    </row>
    <row r="42" spans="2:5" x14ac:dyDescent="0.25">
      <c r="B42" s="26" t="s">
        <v>23</v>
      </c>
      <c r="C42" s="29"/>
      <c r="D42" s="79">
        <f>-SUM(Enunciado!D21:D24)</f>
        <v>-7195.7299999999959</v>
      </c>
    </row>
    <row r="43" spans="2:5" x14ac:dyDescent="0.25">
      <c r="B43" s="31" t="s">
        <v>73</v>
      </c>
      <c r="C43" s="2"/>
      <c r="D43" s="36">
        <f>SUM(D41:D42)</f>
        <v>43066.22</v>
      </c>
      <c r="E43" s="9"/>
    </row>
    <row r="44" spans="2:5" x14ac:dyDescent="0.25">
      <c r="B44" s="89" t="s">
        <v>74</v>
      </c>
      <c r="C44" s="89"/>
      <c r="D44" s="89"/>
      <c r="E44" s="9"/>
    </row>
    <row r="46" spans="2:5" ht="18.75" x14ac:dyDescent="0.3">
      <c r="B46" s="39" t="s">
        <v>82</v>
      </c>
    </row>
    <row r="47" spans="2:5" ht="103.5" customHeight="1" x14ac:dyDescent="0.25">
      <c r="B47" s="87" t="s">
        <v>65</v>
      </c>
      <c r="C47" s="87"/>
      <c r="D47" s="87"/>
    </row>
    <row r="49" spans="2:4" ht="18.75" x14ac:dyDescent="0.3">
      <c r="B49" s="39" t="s">
        <v>81</v>
      </c>
    </row>
    <row r="50" spans="2:4" ht="85.5" customHeight="1" x14ac:dyDescent="0.25">
      <c r="B50" s="87" t="s">
        <v>68</v>
      </c>
      <c r="C50" s="87"/>
      <c r="D50" s="87"/>
    </row>
  </sheetData>
  <mergeCells count="7">
    <mergeCell ref="B50:D50"/>
    <mergeCell ref="B2:D2"/>
    <mergeCell ref="B3:D3"/>
    <mergeCell ref="B47:D47"/>
    <mergeCell ref="B9:D9"/>
    <mergeCell ref="B20:D20"/>
    <mergeCell ref="B44:D44"/>
  </mergeCells>
  <printOptions horizontalCentered="1"/>
  <pageMargins left="0.78740157480314965" right="0.78740157480314965" top="0.48" bottom="0.41" header="0" footer="0"/>
  <pageSetup paperSize="9" scale="83"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34"/>
  <sheetViews>
    <sheetView showGridLines="0" tabSelected="1" zoomScaleNormal="100" workbookViewId="0">
      <selection activeCell="B3" sqref="B3:K3"/>
    </sheetView>
  </sheetViews>
  <sheetFormatPr baseColWidth="10" defaultRowHeight="18" customHeight="1" x14ac:dyDescent="0.2"/>
  <cols>
    <col min="1" max="1" width="3" style="50" customWidth="1"/>
    <col min="2" max="11" width="16.42578125" style="50" customWidth="1"/>
    <col min="12" max="12" width="3.5703125" style="50" customWidth="1"/>
    <col min="13" max="16384" width="11.42578125" style="50"/>
  </cols>
  <sheetData>
    <row r="2" spans="2:11" ht="18" customHeight="1" x14ac:dyDescent="0.2">
      <c r="B2" s="96" t="str">
        <f>Enunciado!B2</f>
        <v>Compañía Tequilera de México</v>
      </c>
      <c r="C2" s="96"/>
      <c r="D2" s="96"/>
      <c r="E2" s="96"/>
      <c r="F2" s="96"/>
      <c r="G2" s="96"/>
      <c r="H2" s="96"/>
      <c r="I2" s="96"/>
      <c r="J2" s="96"/>
      <c r="K2" s="96"/>
    </row>
    <row r="3" spans="2:11" ht="18" customHeight="1" x14ac:dyDescent="0.2">
      <c r="B3" s="97"/>
      <c r="C3" s="97"/>
      <c r="D3" s="97"/>
      <c r="E3" s="97"/>
      <c r="F3" s="97"/>
      <c r="G3" s="97"/>
      <c r="H3" s="97"/>
      <c r="I3" s="97"/>
      <c r="J3" s="97"/>
      <c r="K3" s="97"/>
    </row>
    <row r="5" spans="2:11" ht="18" customHeight="1" x14ac:dyDescent="0.2">
      <c r="B5" s="90" t="s">
        <v>44</v>
      </c>
      <c r="C5" s="91"/>
      <c r="D5" s="91"/>
      <c r="E5" s="91"/>
      <c r="F5" s="91"/>
      <c r="G5" s="91"/>
      <c r="H5" s="92"/>
      <c r="I5" s="93" t="s">
        <v>45</v>
      </c>
      <c r="J5" s="94"/>
      <c r="K5" s="95"/>
    </row>
    <row r="7" spans="2:11" ht="18" customHeight="1" x14ac:dyDescent="0.2">
      <c r="B7" s="51" t="s">
        <v>38</v>
      </c>
      <c r="C7" s="52"/>
      <c r="D7" s="51" t="s">
        <v>39</v>
      </c>
      <c r="E7" s="51" t="s">
        <v>46</v>
      </c>
      <c r="F7" s="52"/>
      <c r="G7" s="51" t="s">
        <v>40</v>
      </c>
      <c r="I7" s="51" t="s">
        <v>48</v>
      </c>
      <c r="K7" s="51" t="s">
        <v>41</v>
      </c>
    </row>
    <row r="8" spans="2:11" ht="18" customHeight="1" x14ac:dyDescent="0.2">
      <c r="B8" s="52"/>
      <c r="C8" s="52"/>
      <c r="D8" s="61">
        <f>SUM(D14,D19,D24)</f>
        <v>131558.57999999999</v>
      </c>
      <c r="E8" s="61">
        <f>SUM(E14:E16)</f>
        <v>124362.85</v>
      </c>
    </row>
    <row r="9" spans="2:11" ht="18" customHeight="1" x14ac:dyDescent="0.2">
      <c r="B9" s="52"/>
      <c r="C9" s="52"/>
      <c r="D9" s="52"/>
    </row>
    <row r="10" spans="2:11" ht="18" customHeight="1" x14ac:dyDescent="0.2">
      <c r="C10" s="52"/>
    </row>
    <row r="11" spans="2:11" ht="18" customHeight="1" x14ac:dyDescent="0.2">
      <c r="C11" s="53">
        <f>Solución!C23</f>
        <v>16236.15</v>
      </c>
      <c r="F11" s="53">
        <f>Solución!C31</f>
        <v>60779.55</v>
      </c>
      <c r="H11" s="53">
        <f>Solución!C38</f>
        <v>17986.75</v>
      </c>
    </row>
    <row r="12" spans="2:11" ht="18" customHeight="1" x14ac:dyDescent="0.2">
      <c r="B12" s="82" t="s">
        <v>70</v>
      </c>
      <c r="C12" s="52"/>
      <c r="F12" s="57"/>
      <c r="H12" s="57"/>
    </row>
    <row r="13" spans="2:11" ht="18" customHeight="1" x14ac:dyDescent="0.2">
      <c r="B13" s="82" t="s">
        <v>71</v>
      </c>
      <c r="C13" s="52"/>
    </row>
    <row r="14" spans="2:11" ht="18" customHeight="1" x14ac:dyDescent="0.2">
      <c r="B14" s="54">
        <f>Solución!C24+Enunciado!D21</f>
        <v>77801.78</v>
      </c>
      <c r="C14" s="52"/>
      <c r="D14" s="56">
        <f>C11+B14-C17</f>
        <v>82187.23</v>
      </c>
      <c r="E14" s="56">
        <f>D14-Enunciado!D21</f>
        <v>81228.5</v>
      </c>
      <c r="G14" s="56">
        <f>F11+E8-F17</f>
        <v>123436.00000000003</v>
      </c>
      <c r="I14" s="56">
        <f>H11+G14-H17</f>
        <v>123933.95000000003</v>
      </c>
      <c r="K14" s="56">
        <f>Solución!D36</f>
        <v>174195.9</v>
      </c>
    </row>
    <row r="15" spans="2:11" ht="18" customHeight="1" x14ac:dyDescent="0.2">
      <c r="C15" s="52"/>
      <c r="D15" s="52"/>
      <c r="E15" s="58">
        <f>SUM(Solución!D26:D27)</f>
        <v>37684.35</v>
      </c>
      <c r="F15" s="52"/>
    </row>
    <row r="16" spans="2:11" ht="18" customHeight="1" x14ac:dyDescent="0.2">
      <c r="C16" s="52"/>
      <c r="D16" s="52"/>
      <c r="E16" s="60">
        <f>Solución!D28</f>
        <v>5450</v>
      </c>
      <c r="F16" s="52"/>
    </row>
    <row r="17" spans="2:11" ht="18" customHeight="1" x14ac:dyDescent="0.2">
      <c r="C17" s="57">
        <f>ABS(Solución!C25)</f>
        <v>11850.699999999999</v>
      </c>
      <c r="D17" s="52"/>
      <c r="E17" s="52"/>
      <c r="F17" s="57">
        <f>ABS(Solución!C32)</f>
        <v>61706.399999999994</v>
      </c>
      <c r="H17" s="57">
        <f>ABS(Solución!C40)</f>
        <v>17488.800000000003</v>
      </c>
      <c r="J17" s="62">
        <f>K14-I14</f>
        <v>50261.949999999968</v>
      </c>
    </row>
    <row r="18" spans="2:11" ht="18" customHeight="1" x14ac:dyDescent="0.2">
      <c r="C18" s="52"/>
      <c r="D18" s="52"/>
      <c r="E18" s="52"/>
      <c r="F18" s="52"/>
    </row>
    <row r="19" spans="2:11" ht="18" customHeight="1" x14ac:dyDescent="0.2">
      <c r="B19" s="58">
        <f>SUM(Enunciado!E22:E23)</f>
        <v>42776.35</v>
      </c>
      <c r="C19" s="52"/>
      <c r="D19" s="59">
        <f>B19</f>
        <v>42776.35</v>
      </c>
      <c r="E19" s="52"/>
      <c r="F19" s="52"/>
    </row>
    <row r="20" spans="2:11" ht="18" customHeight="1" x14ac:dyDescent="0.2">
      <c r="B20" s="98" t="s">
        <v>69</v>
      </c>
      <c r="C20" s="98"/>
      <c r="D20" s="98"/>
      <c r="E20" s="52"/>
      <c r="F20" s="52"/>
    </row>
    <row r="21" spans="2:11" ht="18" customHeight="1" x14ac:dyDescent="0.2">
      <c r="E21" s="52"/>
      <c r="F21" s="52"/>
    </row>
    <row r="22" spans="2:11" ht="18" customHeight="1" x14ac:dyDescent="0.2">
      <c r="C22" s="52"/>
      <c r="D22" s="52"/>
      <c r="E22" s="52"/>
      <c r="F22" s="52"/>
      <c r="I22" s="56">
        <f>Enunciado!D21</f>
        <v>958.73</v>
      </c>
    </row>
    <row r="23" spans="2:11" ht="18" customHeight="1" x14ac:dyDescent="0.2">
      <c r="C23" s="52"/>
      <c r="D23" s="52"/>
      <c r="E23" s="52"/>
      <c r="F23" s="52"/>
      <c r="I23" s="58">
        <f>D19-E15</f>
        <v>5092</v>
      </c>
    </row>
    <row r="24" spans="2:11" ht="18" customHeight="1" x14ac:dyDescent="0.2">
      <c r="C24" s="52"/>
      <c r="D24" s="60">
        <f>ABS(Enunciado!C15)</f>
        <v>6595</v>
      </c>
      <c r="E24" s="52"/>
      <c r="F24" s="52"/>
      <c r="I24" s="60">
        <f>D24-E16</f>
        <v>1145</v>
      </c>
      <c r="K24" s="55"/>
    </row>
    <row r="25" spans="2:11" ht="18" customHeight="1" x14ac:dyDescent="0.2">
      <c r="C25" s="52"/>
      <c r="D25" s="83" t="s">
        <v>72</v>
      </c>
      <c r="E25" s="83"/>
      <c r="F25" s="52"/>
      <c r="H25" s="51" t="s">
        <v>47</v>
      </c>
      <c r="I25" s="61">
        <f>SUM(I22:I24)</f>
        <v>7195.73</v>
      </c>
      <c r="J25" s="62">
        <f>J17-I25</f>
        <v>43066.219999999972</v>
      </c>
    </row>
    <row r="26" spans="2:11" ht="18" customHeight="1" x14ac:dyDescent="0.2">
      <c r="C26" s="52"/>
      <c r="E26" s="52"/>
      <c r="F26" s="52"/>
    </row>
    <row r="27" spans="2:11" ht="18" customHeight="1" x14ac:dyDescent="0.2">
      <c r="D27" s="52"/>
    </row>
    <row r="34" spans="4:4" ht="18" customHeight="1" x14ac:dyDescent="0.2">
      <c r="D34" s="70"/>
    </row>
  </sheetData>
  <mergeCells count="5">
    <mergeCell ref="B5:H5"/>
    <mergeCell ref="I5:K5"/>
    <mergeCell ref="B2:K2"/>
    <mergeCell ref="B3:K3"/>
    <mergeCell ref="B20:D20"/>
  </mergeCells>
  <pageMargins left="0.70866141732283472" right="0.70866141732283472" top="0.74803149606299213" bottom="0.74803149606299213" header="0.31496062992125984" footer="0.31496062992125984"/>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Enunciado</vt:lpstr>
      <vt:lpstr>Solución</vt:lpstr>
      <vt:lpstr>Ilustración</vt:lpstr>
      <vt:lpstr>Ilustración!Área_de_impresión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flopez</dc:creator>
  <cp:lastModifiedBy>Dionisio Buendía Carrillo</cp:lastModifiedBy>
  <cp:lastPrinted>2015-01-04T10:25:56Z</cp:lastPrinted>
  <dcterms:created xsi:type="dcterms:W3CDTF">2014-12-03T15:59:52Z</dcterms:created>
  <dcterms:modified xsi:type="dcterms:W3CDTF">2016-02-08T09:12:29Z</dcterms:modified>
</cp:coreProperties>
</file>