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5" activeTab="1"/>
  </bookViews>
  <sheets>
    <sheet name="Datos" sheetId="1" r:id="rId1"/>
    <sheet name="Solución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"/>
  <c r="C57"/>
  <c r="E55"/>
  <c r="E54"/>
  <c r="N49"/>
  <c r="J49"/>
  <c r="E49"/>
  <c r="E50"/>
  <c r="E51"/>
  <c r="E48"/>
  <c r="M52"/>
  <c r="D52" s="1"/>
  <c r="D53" s="1"/>
  <c r="M51"/>
  <c r="L51"/>
  <c r="M50"/>
  <c r="L50"/>
  <c r="L52" s="1"/>
  <c r="C52" s="1"/>
  <c r="C21"/>
  <c r="M48"/>
  <c r="L48"/>
  <c r="M47"/>
  <c r="L47"/>
  <c r="D51"/>
  <c r="C51"/>
  <c r="D50"/>
  <c r="C50"/>
  <c r="K52"/>
  <c r="N52"/>
  <c r="J52"/>
  <c r="K51"/>
  <c r="N51"/>
  <c r="J51"/>
  <c r="N50"/>
  <c r="K50"/>
  <c r="J50"/>
  <c r="K48"/>
  <c r="J48"/>
  <c r="K47"/>
  <c r="J47"/>
  <c r="D8"/>
  <c r="D20"/>
  <c r="D49" s="1"/>
  <c r="C20"/>
  <c r="C49" s="1"/>
  <c r="F38"/>
  <c r="E37"/>
  <c r="G36"/>
  <c r="G35"/>
  <c r="C34"/>
  <c r="D33"/>
  <c r="D31"/>
  <c r="I22"/>
  <c r="J22"/>
  <c r="I21"/>
  <c r="J21"/>
  <c r="H22"/>
  <c r="H21"/>
  <c r="J20"/>
  <c r="I20"/>
  <c r="J19"/>
  <c r="I19"/>
  <c r="H20"/>
  <c r="H19"/>
  <c r="G20"/>
  <c r="A36" s="1"/>
  <c r="G19"/>
  <c r="D23"/>
  <c r="E23" s="1"/>
  <c r="C22"/>
  <c r="C33" s="1"/>
  <c r="D21"/>
  <c r="E20"/>
  <c r="E22"/>
  <c r="D9"/>
  <c r="C9"/>
  <c r="C8"/>
  <c r="E8" s="1"/>
  <c r="G9" s="1"/>
  <c r="D19"/>
  <c r="D30" s="1"/>
  <c r="C19"/>
  <c r="E19" s="1"/>
  <c r="E52" l="1"/>
  <c r="C53"/>
  <c r="E53" s="1"/>
  <c r="E9"/>
  <c r="C31"/>
  <c r="C30"/>
  <c r="D34"/>
  <c r="C48"/>
  <c r="D48"/>
  <c r="E21" l="1"/>
  <c r="E32" s="1"/>
</calcChain>
</file>

<file path=xl/sharedStrings.xml><?xml version="1.0" encoding="utf-8"?>
<sst xmlns="http://schemas.openxmlformats.org/spreadsheetml/2006/main" count="147" uniqueCount="76">
  <si>
    <t>DATOS PRODUCCIÓN</t>
  </si>
  <si>
    <t>PRODUCTOS</t>
  </si>
  <si>
    <t>MORD</t>
  </si>
  <si>
    <t>MEST</t>
  </si>
  <si>
    <t xml:space="preserve">MARZO </t>
  </si>
  <si>
    <t>Mesas fabricadas</t>
  </si>
  <si>
    <t>horas/mesa</t>
  </si>
  <si>
    <t>mesas</t>
  </si>
  <si>
    <t>metros/mesa</t>
  </si>
  <si>
    <t>€/metro</t>
  </si>
  <si>
    <t>Horas trabajo</t>
  </si>
  <si>
    <t>Coste madera</t>
  </si>
  <si>
    <t>Madera</t>
  </si>
  <si>
    <t>Mano de obra</t>
  </si>
  <si>
    <t xml:space="preserve">Benito </t>
  </si>
  <si>
    <t>víctor</t>
  </si>
  <si>
    <t>Cortar madera</t>
  </si>
  <si>
    <t>Administrativo</t>
  </si>
  <si>
    <t>Salario/hora</t>
  </si>
  <si>
    <t>€/hora</t>
  </si>
  <si>
    <t>Máquinas</t>
  </si>
  <si>
    <t>M001</t>
  </si>
  <si>
    <t>M002</t>
  </si>
  <si>
    <t>M003</t>
  </si>
  <si>
    <t>Valor</t>
  </si>
  <si>
    <t>Vida útil</t>
  </si>
  <si>
    <t>metros</t>
  </si>
  <si>
    <t>euros</t>
  </si>
  <si>
    <t>OTROS COSTES</t>
  </si>
  <si>
    <t>Alquiler</t>
  </si>
  <si>
    <t>Suministros</t>
  </si>
  <si>
    <t>Fabricación</t>
  </si>
  <si>
    <t>Admón</t>
  </si>
  <si>
    <t>1. COSTES FIJOS Y VARIABLES</t>
  </si>
  <si>
    <t>Consumo madera</t>
  </si>
  <si>
    <t>Mano obra</t>
  </si>
  <si>
    <t>Amortización M001</t>
  </si>
  <si>
    <t>Amortización M002</t>
  </si>
  <si>
    <t>Amortización M003</t>
  </si>
  <si>
    <t>TOTAL</t>
  </si>
  <si>
    <t>horas</t>
  </si>
  <si>
    <t>Total</t>
  </si>
  <si>
    <t>COSTES VARIABLES</t>
  </si>
  <si>
    <t>COSTES FIJOS</t>
  </si>
  <si>
    <t>Industriales</t>
  </si>
  <si>
    <t>Salario Benito</t>
  </si>
  <si>
    <t>Fábrica</t>
  </si>
  <si>
    <t>Salario Víctor</t>
  </si>
  <si>
    <t>ADMÓN</t>
  </si>
  <si>
    <t>INDUSTRIAL</t>
  </si>
  <si>
    <t>CD MORD</t>
  </si>
  <si>
    <t>CD MEST</t>
  </si>
  <si>
    <t>GGF</t>
  </si>
  <si>
    <t>COSTE DIRECTO</t>
  </si>
  <si>
    <t>COSTE INDIRECTO</t>
  </si>
  <si>
    <t>2.COSTES DIRECTOS E INDIRECTOS Y COSTES POR NATURALEZA</t>
  </si>
  <si>
    <t>COSTES DE MATERIALES</t>
  </si>
  <si>
    <t>COSTES DE PERSONAL</t>
  </si>
  <si>
    <t>COSTES GENERALES</t>
  </si>
  <si>
    <t>Mano de obra indirecta</t>
  </si>
  <si>
    <t>Reparto costes indirectos</t>
  </si>
  <si>
    <t>Sumnistros</t>
  </si>
  <si>
    <t>PERIODO</t>
  </si>
  <si>
    <t>metros cortados</t>
  </si>
  <si>
    <t>Mano de obra: Víctor</t>
  </si>
  <si>
    <t>euros/mesa</t>
  </si>
  <si>
    <t>Comprobación: cambiar udes producidas en C3 y D3 para comprobar cómo cambian todos los costes variables</t>
  </si>
  <si>
    <t>+Mano de obra directa</t>
  </si>
  <si>
    <t>+Amortiz.M002 y M003</t>
  </si>
  <si>
    <t>=COSTE DIRECTO</t>
  </si>
  <si>
    <t>+GGF</t>
  </si>
  <si>
    <t>=COSTE INDUSTRIAL</t>
  </si>
  <si>
    <t>+costes admón.</t>
  </si>
  <si>
    <t>=COSTE TOTAL</t>
  </si>
  <si>
    <t>COSTE UNITARIO</t>
  </si>
  <si>
    <t>4. COSTE DE FABRICACION y COSTE TOTAL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</si>
</sst>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4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2" xfId="0" applyBorder="1"/>
    <xf numFmtId="4" fontId="0" fillId="0" borderId="2" xfId="0" applyNumberFormat="1" applyBorder="1"/>
    <xf numFmtId="0" fontId="6" fillId="0" borderId="0" xfId="0" applyFont="1"/>
    <xf numFmtId="3" fontId="0" fillId="0" borderId="2" xfId="0" applyNumberFormat="1" applyBorder="1"/>
    <xf numFmtId="0" fontId="0" fillId="0" borderId="1" xfId="0" applyBorder="1"/>
    <xf numFmtId="2" fontId="7" fillId="0" borderId="0" xfId="0" applyNumberFormat="1" applyFont="1"/>
    <xf numFmtId="4" fontId="5" fillId="0" borderId="1" xfId="0" applyNumberFormat="1" applyFont="1" applyBorder="1"/>
    <xf numFmtId="0" fontId="5" fillId="0" borderId="0" xfId="0" applyFont="1" applyAlignment="1">
      <alignment horizontal="center"/>
    </xf>
    <xf numFmtId="4" fontId="0" fillId="0" borderId="1" xfId="0" applyNumberFormat="1" applyBorder="1"/>
    <xf numFmtId="164" fontId="0" fillId="0" borderId="2" xfId="0" applyNumberFormat="1" applyBorder="1"/>
    <xf numFmtId="164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0" xfId="0" applyNumberFormat="1"/>
    <xf numFmtId="49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J16" sqref="J16"/>
    </sheetView>
  </sheetViews>
  <sheetFormatPr baseColWidth="10" defaultRowHeight="15"/>
  <sheetData>
    <row r="1" spans="1:15">
      <c r="A1" s="3" t="s">
        <v>0</v>
      </c>
      <c r="C1" s="27" t="s">
        <v>1</v>
      </c>
      <c r="D1" s="27"/>
    </row>
    <row r="2" spans="1:15">
      <c r="A2" t="s">
        <v>4</v>
      </c>
      <c r="C2" s="7" t="s">
        <v>2</v>
      </c>
      <c r="D2" s="7" t="s">
        <v>3</v>
      </c>
      <c r="G2" s="3" t="s">
        <v>13</v>
      </c>
      <c r="K2" s="4" t="s">
        <v>20</v>
      </c>
      <c r="L2" t="s">
        <v>24</v>
      </c>
      <c r="N2" t="s">
        <v>25</v>
      </c>
    </row>
    <row r="3" spans="1:15">
      <c r="A3" t="s">
        <v>5</v>
      </c>
      <c r="C3">
        <v>560</v>
      </c>
      <c r="D3">
        <v>540</v>
      </c>
      <c r="E3" t="s">
        <v>7</v>
      </c>
      <c r="G3" t="s">
        <v>14</v>
      </c>
      <c r="H3" s="1">
        <v>1150</v>
      </c>
      <c r="I3" t="s">
        <v>16</v>
      </c>
      <c r="K3" t="s">
        <v>21</v>
      </c>
      <c r="L3" s="1">
        <v>45000</v>
      </c>
      <c r="M3" t="s">
        <v>27</v>
      </c>
      <c r="N3" s="1">
        <v>100000</v>
      </c>
      <c r="O3" t="s">
        <v>26</v>
      </c>
    </row>
    <row r="4" spans="1:15">
      <c r="A4" t="s">
        <v>12</v>
      </c>
      <c r="C4">
        <v>3</v>
      </c>
      <c r="D4">
        <v>2.5</v>
      </c>
      <c r="E4" t="s">
        <v>8</v>
      </c>
      <c r="G4" t="s">
        <v>15</v>
      </c>
      <c r="H4" s="1">
        <v>1100</v>
      </c>
      <c r="I4" t="s">
        <v>17</v>
      </c>
      <c r="K4" t="s">
        <v>22</v>
      </c>
      <c r="L4" s="1">
        <v>50000</v>
      </c>
      <c r="M4" t="s">
        <v>27</v>
      </c>
      <c r="N4" s="1">
        <v>16000</v>
      </c>
      <c r="O4" t="s">
        <v>7</v>
      </c>
    </row>
    <row r="5" spans="1:15">
      <c r="A5" t="s">
        <v>10</v>
      </c>
      <c r="C5">
        <v>0.5</v>
      </c>
      <c r="D5">
        <v>0.35</v>
      </c>
      <c r="E5" t="s">
        <v>6</v>
      </c>
      <c r="K5" t="s">
        <v>23</v>
      </c>
      <c r="L5" s="1">
        <v>60000</v>
      </c>
      <c r="M5" t="s">
        <v>27</v>
      </c>
      <c r="N5" s="1">
        <v>16000</v>
      </c>
      <c r="O5" t="s">
        <v>7</v>
      </c>
    </row>
    <row r="6" spans="1:15">
      <c r="A6" t="s">
        <v>11</v>
      </c>
      <c r="C6">
        <v>0.5</v>
      </c>
      <c r="D6">
        <v>0.4</v>
      </c>
      <c r="E6" t="s">
        <v>9</v>
      </c>
    </row>
    <row r="7" spans="1:15">
      <c r="A7" t="s">
        <v>18</v>
      </c>
      <c r="C7">
        <v>7</v>
      </c>
      <c r="D7">
        <v>7</v>
      </c>
      <c r="E7" t="s">
        <v>19</v>
      </c>
    </row>
    <row r="9" spans="1:15">
      <c r="A9" t="s">
        <v>28</v>
      </c>
      <c r="C9" t="s">
        <v>31</v>
      </c>
      <c r="D9" t="s">
        <v>32</v>
      </c>
    </row>
    <row r="10" spans="1:15">
      <c r="A10" t="s">
        <v>29</v>
      </c>
      <c r="B10">
        <v>600</v>
      </c>
      <c r="C10" s="5">
        <v>0.66666666666666663</v>
      </c>
      <c r="D10" s="5">
        <v>0.33333333333333331</v>
      </c>
    </row>
    <row r="11" spans="1:15">
      <c r="A11" t="s">
        <v>30</v>
      </c>
      <c r="B11">
        <v>225</v>
      </c>
      <c r="C11" s="5">
        <v>0.5</v>
      </c>
      <c r="D11" s="5">
        <v>0.5</v>
      </c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tabSelected="1" topLeftCell="A40" workbookViewId="0">
      <selection activeCell="A45" sqref="A45"/>
    </sheetView>
  </sheetViews>
  <sheetFormatPr baseColWidth="10" defaultRowHeight="15"/>
  <cols>
    <col min="7" max="7" width="13.140625" customWidth="1"/>
    <col min="10" max="10" width="11.85546875" bestFit="1" customWidth="1"/>
  </cols>
  <sheetData>
    <row r="1" spans="1:16">
      <c r="A1" s="3" t="s">
        <v>0</v>
      </c>
      <c r="C1" s="27" t="s">
        <v>1</v>
      </c>
      <c r="D1" s="27"/>
    </row>
    <row r="2" spans="1:16">
      <c r="A2" t="s">
        <v>4</v>
      </c>
      <c r="C2" s="7" t="s">
        <v>2</v>
      </c>
      <c r="D2" s="7" t="s">
        <v>3</v>
      </c>
      <c r="E2" t="s">
        <v>41</v>
      </c>
      <c r="H2" s="3" t="s">
        <v>13</v>
      </c>
      <c r="L2" s="4" t="s">
        <v>20</v>
      </c>
      <c r="M2" t="s">
        <v>24</v>
      </c>
      <c r="O2" t="s">
        <v>25</v>
      </c>
    </row>
    <row r="3" spans="1:16">
      <c r="A3" t="s">
        <v>5</v>
      </c>
      <c r="C3" s="8">
        <v>560</v>
      </c>
      <c r="D3" s="8">
        <v>540</v>
      </c>
      <c r="F3" t="s">
        <v>7</v>
      </c>
      <c r="H3" t="s">
        <v>14</v>
      </c>
      <c r="I3" s="1">
        <v>1150</v>
      </c>
      <c r="J3" t="s">
        <v>46</v>
      </c>
      <c r="L3" t="s">
        <v>21</v>
      </c>
      <c r="M3" s="1">
        <v>45000</v>
      </c>
      <c r="N3" t="s">
        <v>27</v>
      </c>
      <c r="O3" s="1">
        <v>100000</v>
      </c>
      <c r="P3" t="s">
        <v>26</v>
      </c>
    </row>
    <row r="4" spans="1:16">
      <c r="A4" t="s">
        <v>12</v>
      </c>
      <c r="C4">
        <v>3</v>
      </c>
      <c r="D4">
        <v>2.5</v>
      </c>
      <c r="F4" t="s">
        <v>8</v>
      </c>
      <c r="H4" t="s">
        <v>15</v>
      </c>
      <c r="I4" s="1">
        <v>1100</v>
      </c>
      <c r="J4" t="s">
        <v>17</v>
      </c>
      <c r="L4" t="s">
        <v>22</v>
      </c>
      <c r="M4" s="1">
        <v>50000</v>
      </c>
      <c r="N4" t="s">
        <v>27</v>
      </c>
      <c r="O4" s="1">
        <v>16000</v>
      </c>
      <c r="P4" t="s">
        <v>7</v>
      </c>
    </row>
    <row r="5" spans="1:16">
      <c r="A5" t="s">
        <v>10</v>
      </c>
      <c r="C5">
        <v>0.5</v>
      </c>
      <c r="D5">
        <v>0.35</v>
      </c>
      <c r="F5" t="s">
        <v>6</v>
      </c>
      <c r="L5" t="s">
        <v>23</v>
      </c>
      <c r="M5" s="1">
        <v>60000</v>
      </c>
      <c r="N5" t="s">
        <v>27</v>
      </c>
      <c r="O5" s="1">
        <v>16000</v>
      </c>
      <c r="P5" t="s">
        <v>7</v>
      </c>
    </row>
    <row r="6" spans="1:16">
      <c r="A6" t="s">
        <v>11</v>
      </c>
      <c r="C6">
        <v>0.5</v>
      </c>
      <c r="D6">
        <v>0.4</v>
      </c>
      <c r="F6" t="s">
        <v>9</v>
      </c>
    </row>
    <row r="7" spans="1:16">
      <c r="A7" t="s">
        <v>18</v>
      </c>
      <c r="C7">
        <v>7</v>
      </c>
      <c r="D7">
        <v>7</v>
      </c>
      <c r="F7" t="s">
        <v>19</v>
      </c>
    </row>
    <row r="8" spans="1:16">
      <c r="B8" t="s">
        <v>26</v>
      </c>
      <c r="C8" s="1">
        <f>+C3*C4</f>
        <v>1680</v>
      </c>
      <c r="D8" s="1">
        <f>+D3*D4</f>
        <v>1350</v>
      </c>
      <c r="E8" s="1">
        <f>+C8+D8</f>
        <v>3030</v>
      </c>
    </row>
    <row r="9" spans="1:16">
      <c r="B9" t="s">
        <v>40</v>
      </c>
      <c r="C9">
        <f>+C3*C5</f>
        <v>280</v>
      </c>
      <c r="D9">
        <f>+D3*D5</f>
        <v>189</v>
      </c>
      <c r="E9">
        <f>+C9+D9</f>
        <v>469</v>
      </c>
      <c r="G9">
        <f>+I3/E8</f>
        <v>0.37953795379537952</v>
      </c>
    </row>
    <row r="11" spans="1:16">
      <c r="A11" t="s">
        <v>28</v>
      </c>
      <c r="C11" t="s">
        <v>31</v>
      </c>
      <c r="D11" t="s">
        <v>32</v>
      </c>
    </row>
    <row r="12" spans="1:16">
      <c r="A12" t="s">
        <v>29</v>
      </c>
      <c r="B12">
        <v>600</v>
      </c>
      <c r="C12" s="5">
        <v>0.66666666666666663</v>
      </c>
      <c r="D12" s="5">
        <v>0.33333333333333331</v>
      </c>
    </row>
    <row r="13" spans="1:16">
      <c r="A13" t="s">
        <v>30</v>
      </c>
      <c r="B13">
        <v>225</v>
      </c>
      <c r="C13" s="5">
        <v>0.5</v>
      </c>
      <c r="D13" s="5">
        <v>0.5</v>
      </c>
    </row>
    <row r="14" spans="1:16">
      <c r="C14" s="5"/>
      <c r="D14" s="5"/>
    </row>
    <row r="16" spans="1:16">
      <c r="A16" s="9" t="s">
        <v>33</v>
      </c>
      <c r="B16" s="9"/>
      <c r="C16" s="9"/>
    </row>
    <row r="18" spans="1:10">
      <c r="A18" s="2" t="s">
        <v>42</v>
      </c>
      <c r="C18" s="13" t="s">
        <v>2</v>
      </c>
      <c r="D18" s="13" t="s">
        <v>3</v>
      </c>
      <c r="E18" s="13" t="s">
        <v>39</v>
      </c>
      <c r="G18" s="2" t="s">
        <v>43</v>
      </c>
      <c r="H18" s="13" t="s">
        <v>41</v>
      </c>
      <c r="I18" s="13" t="s">
        <v>44</v>
      </c>
      <c r="J18" s="13" t="s">
        <v>32</v>
      </c>
    </row>
    <row r="19" spans="1:10">
      <c r="A19" s="29" t="s">
        <v>34</v>
      </c>
      <c r="B19" s="29"/>
      <c r="C19" s="19">
        <f>+C3*C4*C6</f>
        <v>840</v>
      </c>
      <c r="D19" s="19">
        <f>+D3*D4*D6</f>
        <v>540</v>
      </c>
      <c r="E19" s="26">
        <f>+C19+D19</f>
        <v>1380</v>
      </c>
      <c r="G19" s="19" t="str">
        <f>+A12</f>
        <v>Alquiler</v>
      </c>
      <c r="H19" s="19">
        <f>+B12</f>
        <v>600</v>
      </c>
      <c r="I19" s="19">
        <f>+$B12*C12</f>
        <v>400</v>
      </c>
      <c r="J19" s="19">
        <f>+$B12*D12</f>
        <v>200</v>
      </c>
    </row>
    <row r="20" spans="1:10">
      <c r="A20" s="29" t="s">
        <v>35</v>
      </c>
      <c r="B20" s="29"/>
      <c r="C20" s="26">
        <f>+C3*C5*C7</f>
        <v>1960</v>
      </c>
      <c r="D20" s="26">
        <f>+D3*D5*D7</f>
        <v>1323</v>
      </c>
      <c r="E20" s="26">
        <f t="shared" ref="E20:E23" si="0">+C20+D20</f>
        <v>3283</v>
      </c>
      <c r="G20" s="19" t="str">
        <f>+A13</f>
        <v>Suministros</v>
      </c>
      <c r="H20" s="19">
        <f>+B13</f>
        <v>225</v>
      </c>
      <c r="I20" s="19">
        <f>+$B13*C13</f>
        <v>112.5</v>
      </c>
      <c r="J20" s="19">
        <f>+$B13*D13</f>
        <v>112.5</v>
      </c>
    </row>
    <row r="21" spans="1:10">
      <c r="A21" s="29" t="s">
        <v>36</v>
      </c>
      <c r="B21" s="29"/>
      <c r="C21" s="19">
        <f>+$M3/$O3*C8</f>
        <v>756</v>
      </c>
      <c r="D21" s="19">
        <f>+$M3/$O3*D8</f>
        <v>607.5</v>
      </c>
      <c r="E21" s="26">
        <f t="shared" si="0"/>
        <v>1363.5</v>
      </c>
      <c r="G21" s="19" t="s">
        <v>45</v>
      </c>
      <c r="H21" s="26">
        <f>+I3</f>
        <v>1150</v>
      </c>
      <c r="I21" s="26">
        <f>+IF(J3="Fábrica",I3,0)</f>
        <v>1150</v>
      </c>
      <c r="J21" s="19">
        <f>+IF(J3="Fábrica",0,I3)</f>
        <v>0</v>
      </c>
    </row>
    <row r="22" spans="1:10">
      <c r="A22" s="29" t="s">
        <v>37</v>
      </c>
      <c r="B22" s="29"/>
      <c r="C22" s="26">
        <f>+$M4/$O4*C3</f>
        <v>1750</v>
      </c>
      <c r="D22" s="19"/>
      <c r="E22" s="26">
        <f t="shared" si="0"/>
        <v>1750</v>
      </c>
      <c r="G22" s="19" t="s">
        <v>47</v>
      </c>
      <c r="H22" s="26">
        <f>+I4</f>
        <v>1100</v>
      </c>
      <c r="I22" s="19">
        <f>+IF(J4="Fábrica",I4,0)</f>
        <v>0</v>
      </c>
      <c r="J22" s="26">
        <f>+IF(J4="Fábrica",0,I4)</f>
        <v>1100</v>
      </c>
    </row>
    <row r="23" spans="1:10">
      <c r="A23" s="29" t="s">
        <v>38</v>
      </c>
      <c r="B23" s="29"/>
      <c r="C23" s="19"/>
      <c r="D23" s="26">
        <f>+$M5/$O5*D3</f>
        <v>2025</v>
      </c>
      <c r="E23" s="26">
        <f t="shared" si="0"/>
        <v>2025</v>
      </c>
    </row>
    <row r="25" spans="1:10">
      <c r="A25" s="8" t="s">
        <v>66</v>
      </c>
      <c r="B25" s="8"/>
      <c r="C25" s="8"/>
      <c r="D25" s="8"/>
      <c r="E25" s="8"/>
      <c r="F25" s="8"/>
      <c r="G25" s="8"/>
      <c r="H25" s="8"/>
    </row>
    <row r="27" spans="1:10">
      <c r="A27" s="9" t="s">
        <v>55</v>
      </c>
      <c r="B27" s="9"/>
      <c r="C27" s="9"/>
    </row>
    <row r="28" spans="1:10">
      <c r="C28" s="28" t="s">
        <v>49</v>
      </c>
      <c r="D28" s="28"/>
      <c r="E28" s="28"/>
    </row>
    <row r="29" spans="1:10">
      <c r="C29" s="13" t="s">
        <v>50</v>
      </c>
      <c r="D29" s="13" t="s">
        <v>51</v>
      </c>
      <c r="E29" s="13" t="s">
        <v>52</v>
      </c>
      <c r="F29" s="13" t="s">
        <v>48</v>
      </c>
      <c r="G29" s="13" t="s">
        <v>39</v>
      </c>
    </row>
    <row r="30" spans="1:10">
      <c r="A30" s="10" t="s">
        <v>34</v>
      </c>
      <c r="B30" s="10"/>
      <c r="C30" s="19">
        <f>+C19</f>
        <v>840</v>
      </c>
      <c r="D30" s="19">
        <f>+D19</f>
        <v>540</v>
      </c>
      <c r="E30" s="19"/>
      <c r="F30" s="19"/>
      <c r="G30" s="19"/>
      <c r="H30" t="s">
        <v>53</v>
      </c>
    </row>
    <row r="31" spans="1:10">
      <c r="A31" s="11" t="s">
        <v>35</v>
      </c>
      <c r="B31" s="11"/>
      <c r="C31" s="26">
        <f>+C20</f>
        <v>1960</v>
      </c>
      <c r="D31" s="26">
        <f>+D20</f>
        <v>1323</v>
      </c>
      <c r="E31" s="19"/>
      <c r="F31" s="19"/>
      <c r="G31" s="19"/>
      <c r="H31" t="s">
        <v>53</v>
      </c>
    </row>
    <row r="32" spans="1:10">
      <c r="A32" s="12" t="s">
        <v>36</v>
      </c>
      <c r="B32" s="12"/>
      <c r="C32" s="19"/>
      <c r="D32" s="19"/>
      <c r="E32" s="26">
        <f>+E21</f>
        <v>1363.5</v>
      </c>
      <c r="F32" s="19"/>
      <c r="G32" s="19"/>
      <c r="H32" t="s">
        <v>54</v>
      </c>
    </row>
    <row r="33" spans="1:15">
      <c r="A33" s="12" t="s">
        <v>37</v>
      </c>
      <c r="B33" s="12"/>
      <c r="C33" s="26">
        <f>+C22</f>
        <v>1750</v>
      </c>
      <c r="D33" s="19">
        <f>+D22</f>
        <v>0</v>
      </c>
      <c r="E33" s="19"/>
      <c r="F33" s="19"/>
      <c r="G33" s="19"/>
      <c r="H33" t="s">
        <v>53</v>
      </c>
    </row>
    <row r="34" spans="1:15">
      <c r="A34" s="12" t="s">
        <v>38</v>
      </c>
      <c r="B34" s="12"/>
      <c r="C34" s="19">
        <f>+C23</f>
        <v>0</v>
      </c>
      <c r="D34" s="26">
        <f>+D23</f>
        <v>2025</v>
      </c>
      <c r="E34" s="19"/>
      <c r="F34" s="19"/>
      <c r="G34" s="19"/>
      <c r="H34" t="s">
        <v>53</v>
      </c>
    </row>
    <row r="35" spans="1:15">
      <c r="A35" s="12" t="s">
        <v>29</v>
      </c>
      <c r="B35" s="12"/>
      <c r="C35" s="19"/>
      <c r="D35" s="19"/>
      <c r="E35" s="19"/>
      <c r="F35" s="19"/>
      <c r="G35" s="19">
        <f>+B12</f>
        <v>600</v>
      </c>
      <c r="H35" t="s">
        <v>54</v>
      </c>
    </row>
    <row r="36" spans="1:15">
      <c r="A36" s="12" t="str">
        <f>+G20</f>
        <v>Suministros</v>
      </c>
      <c r="B36" s="12"/>
      <c r="C36" s="19"/>
      <c r="D36" s="19"/>
      <c r="E36" s="19"/>
      <c r="F36" s="19"/>
      <c r="G36" s="19">
        <f>+B13</f>
        <v>225</v>
      </c>
      <c r="H36" t="s">
        <v>54</v>
      </c>
    </row>
    <row r="37" spans="1:15">
      <c r="A37" s="11" t="s">
        <v>45</v>
      </c>
      <c r="B37" s="11"/>
      <c r="C37" s="19"/>
      <c r="D37" s="19"/>
      <c r="E37" s="26">
        <f>+I3</f>
        <v>1150</v>
      </c>
      <c r="F37" s="19"/>
      <c r="G37" s="19"/>
      <c r="H37" t="s">
        <v>54</v>
      </c>
    </row>
    <row r="38" spans="1:15">
      <c r="A38" s="11" t="s">
        <v>47</v>
      </c>
      <c r="B38" s="11"/>
      <c r="C38" s="19"/>
      <c r="D38" s="19"/>
      <c r="E38" s="19"/>
      <c r="F38" s="26">
        <f>+I4</f>
        <v>1100</v>
      </c>
      <c r="G38" s="19"/>
      <c r="H38" t="s">
        <v>54</v>
      </c>
    </row>
    <row r="40" spans="1:15">
      <c r="A40" s="10" t="s">
        <v>56</v>
      </c>
      <c r="B40" s="10"/>
    </row>
    <row r="41" spans="1:15">
      <c r="A41" s="11" t="s">
        <v>57</v>
      </c>
      <c r="B41" s="11"/>
    </row>
    <row r="42" spans="1:15">
      <c r="A42" s="12" t="s">
        <v>58</v>
      </c>
      <c r="B42" s="12"/>
    </row>
    <row r="45" spans="1:15">
      <c r="A45" s="9" t="s">
        <v>75</v>
      </c>
      <c r="B45" s="9"/>
    </row>
    <row r="46" spans="1:15">
      <c r="H46" s="17" t="s">
        <v>60</v>
      </c>
      <c r="I46" s="17"/>
      <c r="J46" t="s">
        <v>39</v>
      </c>
      <c r="K46" s="6" t="s">
        <v>49</v>
      </c>
      <c r="L46" s="22" t="s">
        <v>2</v>
      </c>
      <c r="M46" s="22" t="s">
        <v>3</v>
      </c>
      <c r="N46" s="6" t="s">
        <v>62</v>
      </c>
    </row>
    <row r="47" spans="1:15">
      <c r="C47" t="s">
        <v>2</v>
      </c>
      <c r="D47" t="s">
        <v>3</v>
      </c>
      <c r="E47" t="s">
        <v>39</v>
      </c>
      <c r="H47" t="s">
        <v>36</v>
      </c>
      <c r="J47" s="23">
        <f>+E21</f>
        <v>1363.5</v>
      </c>
      <c r="K47" s="23">
        <f>+J47</f>
        <v>1363.5</v>
      </c>
      <c r="L47" s="21">
        <f>+C21</f>
        <v>756</v>
      </c>
      <c r="M47" s="21">
        <f>+D21</f>
        <v>607.5</v>
      </c>
      <c r="N47" s="23"/>
    </row>
    <row r="48" spans="1:15">
      <c r="A48" s="30" t="s">
        <v>34</v>
      </c>
      <c r="C48">
        <f>+C19</f>
        <v>840</v>
      </c>
      <c r="D48">
        <f>+D19</f>
        <v>540</v>
      </c>
      <c r="E48" s="1">
        <f>+C48+D48</f>
        <v>1380</v>
      </c>
      <c r="H48" t="s">
        <v>59</v>
      </c>
      <c r="J48" s="23">
        <f>+H21</f>
        <v>1150</v>
      </c>
      <c r="K48" s="23">
        <f>+I21</f>
        <v>1150</v>
      </c>
      <c r="L48" s="21">
        <f>+$I3/$E8*C8</f>
        <v>637.62376237623755</v>
      </c>
      <c r="M48" s="21">
        <f>+$I3/$E8*D8</f>
        <v>512.37623762376234</v>
      </c>
      <c r="N48" s="23"/>
      <c r="O48" t="s">
        <v>63</v>
      </c>
    </row>
    <row r="49" spans="1:14">
      <c r="A49" s="30" t="s">
        <v>67</v>
      </c>
      <c r="C49" s="1">
        <f>+C20</f>
        <v>1960</v>
      </c>
      <c r="D49" s="1">
        <f>+D20</f>
        <v>1323</v>
      </c>
      <c r="E49" s="1">
        <f t="shared" ref="E49:E53" si="1">+C49+D49</f>
        <v>3283</v>
      </c>
      <c r="H49" t="s">
        <v>64</v>
      </c>
      <c r="J49" s="23">
        <f>+I4</f>
        <v>1100</v>
      </c>
      <c r="K49" s="23"/>
      <c r="L49" s="23"/>
      <c r="M49" s="23"/>
      <c r="N49" s="23">
        <f>+J49</f>
        <v>1100</v>
      </c>
    </row>
    <row r="50" spans="1:14">
      <c r="A50" s="31" t="s">
        <v>68</v>
      </c>
      <c r="B50" s="15"/>
      <c r="C50" s="18">
        <f>+C22</f>
        <v>1750</v>
      </c>
      <c r="D50" s="18">
        <f>+D23</f>
        <v>2025</v>
      </c>
      <c r="E50" s="18">
        <f t="shared" si="1"/>
        <v>3775</v>
      </c>
      <c r="H50" t="s">
        <v>29</v>
      </c>
      <c r="J50" s="23">
        <f>+H19</f>
        <v>600</v>
      </c>
      <c r="K50" s="23">
        <f>+I19</f>
        <v>400</v>
      </c>
      <c r="L50" s="21">
        <f>0.5*K50</f>
        <v>200</v>
      </c>
      <c r="M50" s="21">
        <f>0.5*K50</f>
        <v>200</v>
      </c>
      <c r="N50" s="23">
        <f>+J19</f>
        <v>200</v>
      </c>
    </row>
    <row r="51" spans="1:14">
      <c r="A51" s="30" t="s">
        <v>69</v>
      </c>
      <c r="C51" s="1">
        <f>+C48+C49+C50</f>
        <v>4550</v>
      </c>
      <c r="D51" s="1">
        <f>+D48+D49+D50</f>
        <v>3888</v>
      </c>
      <c r="E51" s="1">
        <f t="shared" si="1"/>
        <v>8438</v>
      </c>
      <c r="H51" t="s">
        <v>61</v>
      </c>
      <c r="J51" s="23">
        <f>+H20</f>
        <v>225</v>
      </c>
      <c r="K51" s="23">
        <f>+I20</f>
        <v>112.5</v>
      </c>
      <c r="L51" s="21">
        <f>+K51*0.5</f>
        <v>56.25</v>
      </c>
      <c r="M51" s="21">
        <f>+K51*0.5</f>
        <v>56.25</v>
      </c>
      <c r="N51" s="23">
        <f>+J20</f>
        <v>112.5</v>
      </c>
    </row>
    <row r="52" spans="1:14">
      <c r="A52" s="31" t="s">
        <v>70</v>
      </c>
      <c r="B52" s="15"/>
      <c r="C52" s="16">
        <f>+L52</f>
        <v>1649.8737623762377</v>
      </c>
      <c r="D52" s="16">
        <f>+M52</f>
        <v>1376.1262376237623</v>
      </c>
      <c r="E52" s="24">
        <f t="shared" si="1"/>
        <v>3026</v>
      </c>
      <c r="J52" s="23">
        <f>+SUM(J47:J51)</f>
        <v>4438.5</v>
      </c>
      <c r="K52" s="23">
        <f>+SUM(K47:K51)</f>
        <v>3026</v>
      </c>
      <c r="L52" s="21">
        <f>+SUM(L47:L51)</f>
        <v>1649.8737623762377</v>
      </c>
      <c r="M52" s="21">
        <f>+SUM(M47:M51)</f>
        <v>1376.1262376237623</v>
      </c>
      <c r="N52" s="23">
        <f>+SUM(N47:N51)</f>
        <v>1412.5</v>
      </c>
    </row>
    <row r="53" spans="1:14">
      <c r="A53" s="30" t="s">
        <v>71</v>
      </c>
      <c r="C53" s="14">
        <f>+C51+C52</f>
        <v>6199.8737623762372</v>
      </c>
      <c r="D53" s="14">
        <f t="shared" ref="D53" si="2">+D51+D52</f>
        <v>5264.1262376237628</v>
      </c>
      <c r="E53" s="25">
        <f t="shared" si="1"/>
        <v>11464</v>
      </c>
    </row>
    <row r="54" spans="1:14">
      <c r="A54" s="31" t="s">
        <v>72</v>
      </c>
      <c r="B54" s="15"/>
      <c r="C54" s="15"/>
      <c r="D54" s="15"/>
      <c r="E54" s="24">
        <f>+N52</f>
        <v>1412.5</v>
      </c>
    </row>
    <row r="55" spans="1:14">
      <c r="A55" s="30" t="s">
        <v>73</v>
      </c>
      <c r="E55" s="25">
        <f>+E53+E54</f>
        <v>12876.5</v>
      </c>
    </row>
    <row r="57" spans="1:14">
      <c r="A57" t="s">
        <v>74</v>
      </c>
      <c r="C57" s="20">
        <f>+C53/C3</f>
        <v>11.071203147100423</v>
      </c>
      <c r="D57" s="20">
        <f>+D53/D3</f>
        <v>9.7483819215254872</v>
      </c>
      <c r="E57" t="s">
        <v>65</v>
      </c>
    </row>
  </sheetData>
  <mergeCells count="7">
    <mergeCell ref="C1:D1"/>
    <mergeCell ref="C28:E28"/>
    <mergeCell ref="A19:B19"/>
    <mergeCell ref="A20:B20"/>
    <mergeCell ref="A21:B21"/>
    <mergeCell ref="A22:B22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Solución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</dc:creator>
  <cp:lastModifiedBy>Pc</cp:lastModifiedBy>
  <dcterms:created xsi:type="dcterms:W3CDTF">2015-01-30T08:43:26Z</dcterms:created>
  <dcterms:modified xsi:type="dcterms:W3CDTF">2015-02-04T16:29:54Z</dcterms:modified>
</cp:coreProperties>
</file>