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Google Drive\Mis documentos\Trabajo\Libro contabilidad gestión\"/>
    </mc:Choice>
  </mc:AlternateContent>
  <bookViews>
    <workbookView xWindow="0" yWindow="0" windowWidth="20490" windowHeight="7455" firstSheet="2" activeTab="2"/>
  </bookViews>
  <sheets>
    <sheet name="Datos base 1 Autobuses" sheetId="12" r:id="rId1"/>
    <sheet name="Datos base 2 Info centros" sheetId="13" r:id="rId2"/>
    <sheet name="Datos base 3 Amortiz" sheetId="14" r:id="rId3"/>
    <sheet name="Datos base 4 Línea 1 " sheetId="11" r:id="rId4"/>
    <sheet name="Datos base 5 Gastos" sheetId="15" r:id="rId5"/>
    <sheet name="Distribución clases de coste" sheetId="1" r:id="rId6"/>
    <sheet name="Repartos de clases a centros" sheetId="3" r:id="rId7"/>
    <sheet name="Distribución costes a vehículos" sheetId="2" r:id="rId8"/>
    <sheet name="Distribución coste centros" sheetId="5" r:id="rId9"/>
    <sheet name="Resumen coste primario" sheetId="4" r:id="rId10"/>
    <sheet name="Reparto auxiliares" sheetId="7" r:id="rId11"/>
    <sheet name="Resumen coste secundario" sheetId="9" r:id="rId12"/>
    <sheet name="Coste línea 1" sheetId="6" r:id="rId13"/>
    <sheet name="Coste desagregado línea 1" sheetId="8" r:id="rId14"/>
    <sheet name="Margen línea 1" sheetId="10" r:id="rId15"/>
  </sheets>
  <externalReferences>
    <externalReference r:id="rId16"/>
  </externalReferences>
  <definedNames>
    <definedName name="_xlnm._FilterDatabase" localSheetId="5" hidden="1">'Distribución clases de coste'!$A$1:$D$93</definedName>
    <definedName name="_xlnm._FilterDatabase" localSheetId="7" hidden="1">'Distribución costes a vehículos'!$A$1:$H$82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5" l="1"/>
  <c r="D50" i="15" s="1"/>
  <c r="D48" i="4" l="1"/>
  <c r="D37" i="9" s="1"/>
  <c r="D47" i="4"/>
  <c r="D36" i="9" s="1"/>
  <c r="D46" i="4"/>
  <c r="D35" i="9" s="1"/>
  <c r="D45" i="4"/>
  <c r="D34" i="9" s="1"/>
  <c r="D44" i="4"/>
  <c r="D43" i="4"/>
  <c r="D32" i="9" s="1"/>
  <c r="D42" i="4"/>
  <c r="D31" i="9" s="1"/>
  <c r="D41" i="4"/>
  <c r="D30" i="9" s="1"/>
  <c r="D40" i="4"/>
  <c r="D29" i="9" s="1"/>
  <c r="D39" i="4"/>
  <c r="D38" i="4"/>
  <c r="D27" i="9" s="1"/>
  <c r="D37" i="4"/>
  <c r="D26" i="9" s="1"/>
  <c r="D36" i="4"/>
  <c r="D25" i="9" s="1"/>
  <c r="D35" i="4"/>
  <c r="D24" i="9" s="1"/>
  <c r="D34" i="4"/>
  <c r="D23" i="9" s="1"/>
  <c r="D33" i="4"/>
  <c r="D22" i="9" s="1"/>
  <c r="D32" i="4"/>
  <c r="D31" i="4"/>
  <c r="D20" i="9" s="1"/>
  <c r="D30" i="4"/>
  <c r="D19" i="9" s="1"/>
  <c r="D29" i="4"/>
  <c r="D18" i="9" s="1"/>
  <c r="D28" i="4"/>
  <c r="D27" i="4"/>
  <c r="D16" i="9" s="1"/>
  <c r="D26" i="4"/>
  <c r="D15" i="9" s="1"/>
  <c r="D25" i="4"/>
  <c r="D14" i="9" s="1"/>
  <c r="D24" i="4"/>
  <c r="D13" i="9" s="1"/>
  <c r="D23" i="4"/>
  <c r="D22" i="4"/>
  <c r="D11" i="9" s="1"/>
  <c r="D21" i="4"/>
  <c r="D10" i="9" s="1"/>
  <c r="D20" i="4"/>
  <c r="D19" i="4"/>
  <c r="D8" i="9" s="1"/>
  <c r="D18" i="4"/>
  <c r="D17" i="4"/>
  <c r="D6" i="9"/>
  <c r="D21" i="9"/>
  <c r="D9" i="9"/>
  <c r="D7" i="9"/>
  <c r="D12" i="9"/>
  <c r="D17" i="9"/>
  <c r="D28" i="9"/>
  <c r="D33" i="9"/>
  <c r="D2" i="7"/>
  <c r="D25" i="7"/>
  <c r="H25" i="7" s="1"/>
  <c r="D24" i="7"/>
  <c r="H24" i="7" s="1"/>
  <c r="H26" i="7"/>
  <c r="H27" i="7"/>
  <c r="H28" i="7"/>
  <c r="D13" i="4"/>
  <c r="D12" i="4"/>
  <c r="D2" i="4"/>
  <c r="G3" i="3"/>
  <c r="G4" i="3"/>
  <c r="G2" i="3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" i="10"/>
  <c r="D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G22" i="7" l="1"/>
  <c r="G21" i="7"/>
  <c r="G13" i="7"/>
  <c r="G12" i="7"/>
  <c r="G18" i="7"/>
  <c r="G17" i="7"/>
  <c r="G9" i="7"/>
  <c r="G8" i="7"/>
  <c r="D28" i="7"/>
  <c r="A28" i="7"/>
  <c r="A26" i="7"/>
  <c r="A25" i="7"/>
  <c r="A24" i="7"/>
  <c r="A15" i="7"/>
  <c r="D11" i="7"/>
  <c r="H11" i="7" s="1"/>
  <c r="A11" i="7"/>
  <c r="A6" i="7"/>
  <c r="D5" i="7"/>
  <c r="A5" i="7"/>
  <c r="A3" i="7"/>
  <c r="A2" i="7"/>
  <c r="H14" i="7" l="1"/>
  <c r="H12" i="7"/>
  <c r="H13" i="7"/>
  <c r="G41" i="5"/>
  <c r="B45" i="5"/>
  <c r="G46" i="5" s="1"/>
  <c r="B42" i="5"/>
  <c r="G44" i="5" s="1"/>
  <c r="B40" i="5"/>
  <c r="G40" i="5" s="1"/>
  <c r="B38" i="5"/>
  <c r="G39" i="5" s="1"/>
  <c r="B36" i="5"/>
  <c r="G37" i="5" s="1"/>
  <c r="B33" i="5"/>
  <c r="G35" i="5" s="1"/>
  <c r="B31" i="5"/>
  <c r="G32" i="5" s="1"/>
  <c r="B29" i="5"/>
  <c r="G30" i="5" s="1"/>
  <c r="D16" i="4"/>
  <c r="D8" i="4"/>
  <c r="D5" i="4"/>
  <c r="G28" i="5"/>
  <c r="G25" i="5"/>
  <c r="G26" i="5"/>
  <c r="G23" i="5"/>
  <c r="G21" i="5"/>
  <c r="G19" i="5"/>
  <c r="G17" i="5"/>
  <c r="G16" i="5"/>
  <c r="G14" i="5"/>
  <c r="G12" i="5"/>
  <c r="G10" i="5"/>
  <c r="G7" i="5"/>
  <c r="G8" i="5"/>
  <c r="G5" i="5"/>
  <c r="G3" i="5"/>
  <c r="G27" i="5"/>
  <c r="G24" i="5"/>
  <c r="G22" i="5"/>
  <c r="G20" i="5"/>
  <c r="G18" i="5"/>
  <c r="G15" i="5"/>
  <c r="G13" i="5"/>
  <c r="G11" i="5"/>
  <c r="G9" i="5"/>
  <c r="G6" i="5"/>
  <c r="G4" i="5"/>
  <c r="G2" i="5"/>
  <c r="A5" i="4"/>
  <c r="A6" i="4"/>
  <c r="A8" i="4"/>
  <c r="A9" i="4"/>
  <c r="A12" i="4"/>
  <c r="A13" i="4"/>
  <c r="A14" i="4"/>
  <c r="A16" i="4"/>
  <c r="A3" i="4"/>
  <c r="A2" i="4"/>
  <c r="G81" i="2"/>
  <c r="G82" i="2"/>
  <c r="G80" i="2"/>
  <c r="G75" i="2"/>
  <c r="G76" i="2"/>
  <c r="G77" i="2"/>
  <c r="G78" i="2"/>
  <c r="G79" i="2"/>
  <c r="G74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42" i="2"/>
  <c r="G38" i="2"/>
  <c r="G39" i="2"/>
  <c r="G40" i="2"/>
  <c r="G41" i="2"/>
  <c r="G37" i="2"/>
  <c r="G35" i="2"/>
  <c r="G36" i="2"/>
  <c r="G34" i="2"/>
  <c r="G33" i="2"/>
  <c r="G32" i="2"/>
  <c r="G30" i="2"/>
  <c r="G31" i="2"/>
  <c r="G29" i="2"/>
  <c r="G23" i="2"/>
  <c r="G24" i="2"/>
  <c r="G25" i="2"/>
  <c r="G26" i="2"/>
  <c r="G27" i="2"/>
  <c r="G28" i="2"/>
  <c r="G22" i="2"/>
  <c r="G13" i="2"/>
  <c r="G14" i="2"/>
  <c r="G15" i="2"/>
  <c r="G16" i="2"/>
  <c r="G17" i="2"/>
  <c r="G18" i="2"/>
  <c r="G19" i="2"/>
  <c r="G20" i="2"/>
  <c r="G21" i="2"/>
  <c r="G12" i="2"/>
  <c r="G8" i="2"/>
  <c r="G9" i="2"/>
  <c r="G10" i="2"/>
  <c r="G11" i="2"/>
  <c r="G7" i="2"/>
  <c r="G3" i="2"/>
  <c r="G4" i="2"/>
  <c r="G5" i="2"/>
  <c r="G6" i="2"/>
  <c r="G2" i="2"/>
  <c r="G21" i="3"/>
  <c r="G22" i="3"/>
  <c r="G20" i="3"/>
  <c r="G12" i="3"/>
  <c r="G13" i="3"/>
  <c r="G11" i="3"/>
  <c r="G6" i="3"/>
  <c r="G7" i="3"/>
  <c r="G8" i="3"/>
  <c r="G9" i="3"/>
  <c r="G10" i="3"/>
  <c r="G5" i="3"/>
  <c r="G15" i="3"/>
  <c r="G16" i="3"/>
  <c r="G17" i="3"/>
  <c r="G18" i="3"/>
  <c r="G19" i="3"/>
  <c r="G14" i="3"/>
  <c r="D4" i="7" l="1"/>
  <c r="D4" i="4"/>
  <c r="D7" i="7"/>
  <c r="D7" i="4"/>
  <c r="D20" i="7"/>
  <c r="D11" i="4"/>
  <c r="G42" i="5"/>
  <c r="G36" i="5"/>
  <c r="G34" i="5"/>
  <c r="G33" i="5"/>
  <c r="G29" i="5"/>
  <c r="G38" i="5"/>
  <c r="G43" i="5"/>
  <c r="G45" i="5"/>
  <c r="G31" i="5"/>
  <c r="D3" i="7" l="1"/>
  <c r="D3" i="4"/>
  <c r="H8" i="7"/>
  <c r="H7" i="7"/>
  <c r="H10" i="7"/>
  <c r="H9" i="7"/>
  <c r="D27" i="7"/>
  <c r="D15" i="4"/>
  <c r="D26" i="7"/>
  <c r="D14" i="4"/>
  <c r="D15" i="7"/>
  <c r="H15" i="7" s="1"/>
  <c r="D9" i="4"/>
  <c r="D6" i="7"/>
  <c r="H6" i="7" s="1"/>
  <c r="D6" i="4"/>
  <c r="D16" i="7"/>
  <c r="D10" i="4"/>
  <c r="H22" i="7"/>
  <c r="H20" i="7"/>
  <c r="H21" i="7"/>
  <c r="H23" i="7"/>
  <c r="D7" i="6" l="1"/>
  <c r="D8" i="6"/>
  <c r="D5" i="6"/>
  <c r="D6" i="6"/>
  <c r="D4" i="6"/>
  <c r="D9" i="6"/>
  <c r="H17" i="7"/>
  <c r="D3" i="9" s="1"/>
  <c r="H16" i="7"/>
  <c r="D2" i="9" s="1"/>
  <c r="H19" i="7"/>
  <c r="H18" i="7"/>
  <c r="D4" i="9" s="1"/>
  <c r="D5" i="9"/>
  <c r="D11" i="6" l="1"/>
  <c r="D12" i="6"/>
  <c r="D13" i="6"/>
  <c r="D10" i="6"/>
  <c r="D14" i="6" s="1"/>
  <c r="I21" i="8" l="1"/>
  <c r="I40" i="8"/>
  <c r="I59" i="8"/>
  <c r="I77" i="8"/>
  <c r="I96" i="8"/>
  <c r="I115" i="8"/>
  <c r="I20" i="8"/>
  <c r="I85" i="8"/>
  <c r="I4" i="8"/>
  <c r="I22" i="8"/>
  <c r="I41" i="8"/>
  <c r="I60" i="8"/>
  <c r="I78" i="8"/>
  <c r="I97" i="8"/>
  <c r="I116" i="8"/>
  <c r="I29" i="8"/>
  <c r="I76" i="8"/>
  <c r="I5" i="8"/>
  <c r="I24" i="8"/>
  <c r="I42" i="8"/>
  <c r="I61" i="8"/>
  <c r="I80" i="8"/>
  <c r="I98" i="8"/>
  <c r="I117" i="8"/>
  <c r="I11" i="8"/>
  <c r="I67" i="8"/>
  <c r="I118" i="8"/>
  <c r="I27" i="8"/>
  <c r="I64" i="8"/>
  <c r="I102" i="8"/>
  <c r="I120" i="8"/>
  <c r="I90" i="8"/>
  <c r="I28" i="8"/>
  <c r="I47" i="8"/>
  <c r="I84" i="8"/>
  <c r="I103" i="8"/>
  <c r="I25" i="8"/>
  <c r="I17" i="8"/>
  <c r="I54" i="8"/>
  <c r="I91" i="8"/>
  <c r="I3" i="8"/>
  <c r="I18" i="8"/>
  <c r="I92" i="8"/>
  <c r="I62" i="8"/>
  <c r="I38" i="8"/>
  <c r="I6" i="8"/>
  <c r="I104" i="8"/>
  <c r="I7" i="8"/>
  <c r="I26" i="8"/>
  <c r="I45" i="8"/>
  <c r="I63" i="8"/>
  <c r="I82" i="8"/>
  <c r="I101" i="8"/>
  <c r="I119" i="8"/>
  <c r="I43" i="8"/>
  <c r="I99" i="8"/>
  <c r="I8" i="8"/>
  <c r="I46" i="8"/>
  <c r="I83" i="8"/>
  <c r="I39" i="8"/>
  <c r="I10" i="8"/>
  <c r="I66" i="8"/>
  <c r="I122" i="8"/>
  <c r="I81" i="8"/>
  <c r="I73" i="8"/>
  <c r="I71" i="8"/>
  <c r="I36" i="8"/>
  <c r="I74" i="8"/>
  <c r="I111" i="8"/>
  <c r="I123" i="8"/>
  <c r="I56" i="8"/>
  <c r="I112" i="8"/>
  <c r="I12" i="8"/>
  <c r="I31" i="8"/>
  <c r="I49" i="8"/>
  <c r="I68" i="8"/>
  <c r="I87" i="8"/>
  <c r="I105" i="8"/>
  <c r="I124" i="8"/>
  <c r="I57" i="8"/>
  <c r="I113" i="8"/>
  <c r="I13" i="8"/>
  <c r="I32" i="8"/>
  <c r="I50" i="8"/>
  <c r="I69" i="8"/>
  <c r="I88" i="8"/>
  <c r="I106" i="8"/>
  <c r="I125" i="8"/>
  <c r="I53" i="8"/>
  <c r="I109" i="8"/>
  <c r="I14" i="8"/>
  <c r="I33" i="8"/>
  <c r="I52" i="8"/>
  <c r="I70" i="8"/>
  <c r="I89" i="8"/>
  <c r="I108" i="8"/>
  <c r="I126" i="8"/>
  <c r="I34" i="8"/>
  <c r="I95" i="8"/>
  <c r="I35" i="8"/>
  <c r="I110" i="8"/>
  <c r="I127" i="8"/>
  <c r="I55" i="8"/>
  <c r="I15" i="8"/>
  <c r="I19" i="8"/>
  <c r="I75" i="8"/>
  <c r="I94" i="8"/>
  <c r="I48" i="8"/>
  <c r="I107" i="8" l="1"/>
  <c r="C17" i="10" s="1"/>
  <c r="H17" i="10" s="1"/>
  <c r="I17" i="10" s="1"/>
  <c r="I93" i="8"/>
  <c r="C15" i="10" s="1"/>
  <c r="I121" i="8"/>
  <c r="C19" i="10" s="1"/>
  <c r="I58" i="8"/>
  <c r="C10" i="10" s="1"/>
  <c r="I30" i="8"/>
  <c r="C6" i="10" s="1"/>
  <c r="I65" i="8"/>
  <c r="C11" i="10" s="1"/>
  <c r="I44" i="8"/>
  <c r="C8" i="10" s="1"/>
  <c r="I16" i="8"/>
  <c r="C4" i="10" s="1"/>
  <c r="I79" i="8"/>
  <c r="C13" i="10" s="1"/>
  <c r="I114" i="8"/>
  <c r="C18" i="10" s="1"/>
  <c r="I23" i="8"/>
  <c r="C5" i="10" s="1"/>
  <c r="I51" i="8"/>
  <c r="C9" i="10" s="1"/>
  <c r="I86" i="8"/>
  <c r="C14" i="10" s="1"/>
  <c r="I72" i="8"/>
  <c r="C12" i="10" s="1"/>
  <c r="I9" i="8"/>
  <c r="C3" i="10" s="1"/>
  <c r="I100" i="8"/>
  <c r="C16" i="10" s="1"/>
  <c r="I37" i="8"/>
  <c r="C7" i="10" s="1"/>
  <c r="I2" i="8"/>
  <c r="C2" i="10" s="1"/>
  <c r="E17" i="10" l="1"/>
  <c r="E3" i="10"/>
  <c r="H3" i="10"/>
  <c r="I3" i="10" s="1"/>
  <c r="E8" i="10"/>
  <c r="H8" i="10"/>
  <c r="I8" i="10" s="1"/>
  <c r="H2" i="10"/>
  <c r="I2" i="10" s="1"/>
  <c r="E2" i="10"/>
  <c r="E18" i="10"/>
  <c r="H18" i="10"/>
  <c r="I18" i="10" s="1"/>
  <c r="E15" i="10"/>
  <c r="H15" i="10"/>
  <c r="I15" i="10" s="1"/>
  <c r="E7" i="10"/>
  <c r="H7" i="10"/>
  <c r="I7" i="10" s="1"/>
  <c r="H14" i="10"/>
  <c r="I14" i="10" s="1"/>
  <c r="E14" i="10"/>
  <c r="H13" i="10"/>
  <c r="I13" i="10" s="1"/>
  <c r="E13" i="10"/>
  <c r="E6" i="10"/>
  <c r="H6" i="10"/>
  <c r="I6" i="10" s="1"/>
  <c r="E5" i="10"/>
  <c r="H5" i="10"/>
  <c r="I5" i="10" s="1"/>
  <c r="H19" i="10"/>
  <c r="I19" i="10" s="1"/>
  <c r="E19" i="10"/>
  <c r="H12" i="10"/>
  <c r="I12" i="10" s="1"/>
  <c r="E12" i="10"/>
  <c r="E11" i="10"/>
  <c r="H11" i="10"/>
  <c r="I11" i="10" s="1"/>
  <c r="H16" i="10"/>
  <c r="I16" i="10" s="1"/>
  <c r="E16" i="10"/>
  <c r="H9" i="10"/>
  <c r="I9" i="10" s="1"/>
  <c r="E9" i="10"/>
  <c r="H4" i="10"/>
  <c r="I4" i="10" s="1"/>
  <c r="E4" i="10"/>
  <c r="H10" i="10"/>
  <c r="I10" i="10" s="1"/>
  <c r="E10" i="10"/>
</calcChain>
</file>

<file path=xl/sharedStrings.xml><?xml version="1.0" encoding="utf-8"?>
<sst xmlns="http://schemas.openxmlformats.org/spreadsheetml/2006/main" count="3155" uniqueCount="560">
  <si>
    <t>Centro de coste</t>
  </si>
  <si>
    <t>Actividad</t>
  </si>
  <si>
    <t>Clase de coste</t>
  </si>
  <si>
    <t>-</t>
  </si>
  <si>
    <t>Conducción autobuses</t>
  </si>
  <si>
    <t>Personal conductor</t>
  </si>
  <si>
    <t>Importe</t>
  </si>
  <si>
    <t>Complemento articulados</t>
  </si>
  <si>
    <t>Complemento nocturnidad</t>
  </si>
  <si>
    <t>Consumo diésel</t>
  </si>
  <si>
    <t>Consumo etanol</t>
  </si>
  <si>
    <t>Consumo gas natural</t>
  </si>
  <si>
    <t>Consumo biodiésel</t>
  </si>
  <si>
    <t>Consumo lunas</t>
  </si>
  <si>
    <t>Consumo cajas de cambio</t>
  </si>
  <si>
    <t>Consumo neumáticos</t>
  </si>
  <si>
    <t>Consumo electricidad autobuses</t>
  </si>
  <si>
    <t>Reparaciones y conservación</t>
  </si>
  <si>
    <t>Área de movimientos CO Sur</t>
  </si>
  <si>
    <t>Gerencia</t>
  </si>
  <si>
    <t>Dirección general</t>
  </si>
  <si>
    <t>Inspección de vehículos</t>
  </si>
  <si>
    <t>Administración general</t>
  </si>
  <si>
    <t>Gestión de seguros</t>
  </si>
  <si>
    <t>Gestión de seguros edificios</t>
  </si>
  <si>
    <t>Gestión de seguros vehículos</t>
  </si>
  <si>
    <t>Gestión de seguros personal</t>
  </si>
  <si>
    <t>Personal gerencia</t>
  </si>
  <si>
    <t>Personal dirección técnica</t>
  </si>
  <si>
    <t>Personal administración general</t>
  </si>
  <si>
    <t>Personal limpieza</t>
  </si>
  <si>
    <t>Personal informática</t>
  </si>
  <si>
    <t>Personal gestión de seguros</t>
  </si>
  <si>
    <t>Personal Área de movimiento CO Norte</t>
  </si>
  <si>
    <t>Personal Área de movimiento CO Sur</t>
  </si>
  <si>
    <t>Personal Taller general</t>
  </si>
  <si>
    <t>Personal Almacén general</t>
  </si>
  <si>
    <t>Aprovisionamiento de repuestos</t>
  </si>
  <si>
    <t>Almacén general</t>
  </si>
  <si>
    <t>Taller general</t>
  </si>
  <si>
    <t>Área de movimiento CO Norte</t>
  </si>
  <si>
    <t>Informática y sistemas de información</t>
  </si>
  <si>
    <t>Limpieza</t>
  </si>
  <si>
    <t>Dirección técnica</t>
  </si>
  <si>
    <t>Mantenimiento de software y equipos informáticos</t>
  </si>
  <si>
    <t>Servicios de profesionales independientes</t>
  </si>
  <si>
    <t>Servicios bancarios y similares</t>
  </si>
  <si>
    <t>Primas de seguros. Edificios</t>
  </si>
  <si>
    <t>Primas de seguros. Vehículos</t>
  </si>
  <si>
    <t>Primas de seguros. Personal</t>
  </si>
  <si>
    <t>Publicidad</t>
  </si>
  <si>
    <t>Tributos</t>
  </si>
  <si>
    <t>Amortización de autobús V001</t>
  </si>
  <si>
    <t>V001</t>
  </si>
  <si>
    <t>Amortización de autobús V002</t>
  </si>
  <si>
    <t>V002</t>
  </si>
  <si>
    <t>Amortización de autobús V003</t>
  </si>
  <si>
    <t>V003</t>
  </si>
  <si>
    <t>Amortización de autobús V004</t>
  </si>
  <si>
    <t>V004</t>
  </si>
  <si>
    <t>Amortización de autobús V005</t>
  </si>
  <si>
    <t>V005</t>
  </si>
  <si>
    <t>Amortización de autobús V006</t>
  </si>
  <si>
    <t>V006</t>
  </si>
  <si>
    <t>Amortización de autobús V007</t>
  </si>
  <si>
    <t>V007</t>
  </si>
  <si>
    <t>Amortización de autobús V008</t>
  </si>
  <si>
    <t>V008</t>
  </si>
  <si>
    <t>Amortización de autobús V009</t>
  </si>
  <si>
    <t>V009</t>
  </si>
  <si>
    <t>Amortización de autobús V010</t>
  </si>
  <si>
    <t>V010</t>
  </si>
  <si>
    <t>Amortización de autobús V011</t>
  </si>
  <si>
    <t>V011</t>
  </si>
  <si>
    <t>Amortización de autobús V012</t>
  </si>
  <si>
    <t>V012</t>
  </si>
  <si>
    <t>Amortización de autobús V013</t>
  </si>
  <si>
    <t>V013</t>
  </si>
  <si>
    <t>Amortización de autobús V014</t>
  </si>
  <si>
    <t>V014</t>
  </si>
  <si>
    <t>Amortización de autobús V015</t>
  </si>
  <si>
    <t>V015</t>
  </si>
  <si>
    <t>Amortización de autobús V016</t>
  </si>
  <si>
    <t>V016</t>
  </si>
  <si>
    <t>Amortización de autobús V017</t>
  </si>
  <si>
    <t>V017</t>
  </si>
  <si>
    <t>Amortización de autobús V018</t>
  </si>
  <si>
    <t>V018</t>
  </si>
  <si>
    <t>Amortización de autobús V019</t>
  </si>
  <si>
    <t>V019</t>
  </si>
  <si>
    <t>Amortización de autobús V020</t>
  </si>
  <si>
    <t>V020</t>
  </si>
  <si>
    <t>Amortización de autobús V021</t>
  </si>
  <si>
    <t>V021</t>
  </si>
  <si>
    <t>Amortización de autobús V022</t>
  </si>
  <si>
    <t>V022</t>
  </si>
  <si>
    <t>Amortización de autobús V023</t>
  </si>
  <si>
    <t>V023</t>
  </si>
  <si>
    <t>Amortización de autobús V024</t>
  </si>
  <si>
    <t>V024</t>
  </si>
  <si>
    <t>Amortización de autobús V025</t>
  </si>
  <si>
    <t>V025</t>
  </si>
  <si>
    <t>Amortización de autobús V026</t>
  </si>
  <si>
    <t>V026</t>
  </si>
  <si>
    <t>Amortización de autobús V027</t>
  </si>
  <si>
    <t>V027</t>
  </si>
  <si>
    <t>Amortización de autobús V028</t>
  </si>
  <si>
    <t>V028</t>
  </si>
  <si>
    <t>Amortización de autobús V029</t>
  </si>
  <si>
    <t>V029</t>
  </si>
  <si>
    <t>Amortización de autobús V032</t>
  </si>
  <si>
    <t>V032</t>
  </si>
  <si>
    <t>Amortización de autobús V031</t>
  </si>
  <si>
    <t>V031</t>
  </si>
  <si>
    <t>Amortización de turismo V100</t>
  </si>
  <si>
    <t>Amortización de turismo V101</t>
  </si>
  <si>
    <t>Amortización de turismo V102</t>
  </si>
  <si>
    <t>Amortización de turismo V103</t>
  </si>
  <si>
    <t>Mobiliario de Gerencia</t>
  </si>
  <si>
    <t>Mobiliario de Dirección técnica</t>
  </si>
  <si>
    <t>Mobiliario de Administración general</t>
  </si>
  <si>
    <t>Mobiliario de Limpieza</t>
  </si>
  <si>
    <t>Mobiliario de Informática y sistemas de información</t>
  </si>
  <si>
    <t>Mobiliario de Gestión de seguros</t>
  </si>
  <si>
    <t>Mobiliario de Área de movimiento CO Norte</t>
  </si>
  <si>
    <t>Mobiliario de Área de movimientos CO Sur</t>
  </si>
  <si>
    <t>Mobiliario de Taller general</t>
  </si>
  <si>
    <t>Mobiliario de Almacén general</t>
  </si>
  <si>
    <t>E.P.I. de Gerencia</t>
  </si>
  <si>
    <t>E.P.I. de Dirección técnica</t>
  </si>
  <si>
    <t>E.P.I. de Administración general</t>
  </si>
  <si>
    <t>E.P.I. de Limpieza</t>
  </si>
  <si>
    <t>E.P.I. de Informática y sistemas de información</t>
  </si>
  <si>
    <t>E.P.I. de Gestión de seguros</t>
  </si>
  <si>
    <t>E.P.I. de Área de movimiento CO Norte</t>
  </si>
  <si>
    <t>E.P.I. de Área de movimientos CO Sur</t>
  </si>
  <si>
    <t>E.P.I. de Taller general</t>
  </si>
  <si>
    <t>E.P.I. de Almacén general</t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</si>
  <si>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Centros sede</t>
    </r>
  </si>
  <si>
    <t>Amortización edificio sede</t>
  </si>
  <si>
    <t>Amortización instalaciones CO Norte</t>
  </si>
  <si>
    <t>Amortización instalaciones CO Sur</t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</si>
  <si>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Vehículos</t>
    </r>
  </si>
  <si>
    <t>Electricidad sede</t>
  </si>
  <si>
    <t>Electricidad CO Norte</t>
  </si>
  <si>
    <t>Electricidad CO Sur</t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</si>
  <si>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Centros  CO Norte</t>
    </r>
  </si>
  <si>
    <t>Destinatarios</t>
  </si>
  <si>
    <t>Centro receptor del coste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</si>
  <si>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</si>
  <si>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Unidades cost-driver</t>
  </si>
  <si>
    <t>Cost-driver</t>
  </si>
  <si>
    <t>Coste recibido</t>
  </si>
  <si>
    <t>Área de Movimiento CO Norte</t>
  </si>
  <si>
    <t>Taller General</t>
  </si>
  <si>
    <t>Almacén General</t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</si>
  <si>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Actividades dirección técnica</t>
    </r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</si>
  <si>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Actividades limpieza</t>
    </r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</si>
  <si>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Actividades gestión de seguros</t>
    </r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</si>
  <si>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Actividades taller general</t>
    </r>
  </si>
  <si>
    <t>Autobuses diésel</t>
  </si>
  <si>
    <t>Autobuses etanol</t>
  </si>
  <si>
    <t>Autobuses biodiésel</t>
  </si>
  <si>
    <t>Autobuses articulados</t>
  </si>
  <si>
    <t>Autobuses gas natural</t>
  </si>
  <si>
    <t>Autobuses reparados. Lunas</t>
  </si>
  <si>
    <t>Autobuses reparados. Cajas de cambio</t>
  </si>
  <si>
    <t>Autobuses reparados. Neumáticos</t>
  </si>
  <si>
    <t>Autobuses eléctricos</t>
  </si>
  <si>
    <t>Autobuses</t>
  </si>
  <si>
    <t>Autobuses líneas nocturnas</t>
  </si>
  <si>
    <t>Conducción de autobuses</t>
  </si>
  <si>
    <t>Horas ruta</t>
  </si>
  <si>
    <t>Consumo de combustible</t>
  </si>
  <si>
    <t>Reparación lunas</t>
  </si>
  <si>
    <t>Reparación neumáticos</t>
  </si>
  <si>
    <t>Reparación cajas de cambio</t>
  </si>
  <si>
    <t>009</t>
  </si>
  <si>
    <t>015</t>
  </si>
  <si>
    <t>020</t>
  </si>
  <si>
    <t>027</t>
  </si>
  <si>
    <t>029</t>
  </si>
  <si>
    <t>011</t>
  </si>
  <si>
    <t>022</t>
  </si>
  <si>
    <t>026</t>
  </si>
  <si>
    <t>028</t>
  </si>
  <si>
    <t>030</t>
  </si>
  <si>
    <t>001</t>
  </si>
  <si>
    <t>002</t>
  </si>
  <si>
    <t>004</t>
  </si>
  <si>
    <t>006</t>
  </si>
  <si>
    <t>010</t>
  </si>
  <si>
    <t>014</t>
  </si>
  <si>
    <t>016</t>
  </si>
  <si>
    <t>017</t>
  </si>
  <si>
    <t>021</t>
  </si>
  <si>
    <t>025</t>
  </si>
  <si>
    <t>005</t>
  </si>
  <si>
    <t>007</t>
  </si>
  <si>
    <t>013</t>
  </si>
  <si>
    <t>018</t>
  </si>
  <si>
    <t>019</t>
  </si>
  <si>
    <t>024</t>
  </si>
  <si>
    <t>032</t>
  </si>
  <si>
    <t>012</t>
  </si>
  <si>
    <t>008</t>
  </si>
  <si>
    <t>003</t>
  </si>
  <si>
    <t>023</t>
  </si>
  <si>
    <t>031</t>
  </si>
  <si>
    <t>Actividad receptora del coste</t>
  </si>
  <si>
    <t>Tiempo personal</t>
  </si>
  <si>
    <t>Actividades dirección técnica</t>
  </si>
  <si>
    <t>Actividades limpieza</t>
  </si>
  <si>
    <t>Actividades gestión de seguros</t>
  </si>
  <si>
    <t>Actividades taller general</t>
  </si>
  <si>
    <t>Nombramiento de conductores</t>
  </si>
  <si>
    <t>Control de rutas</t>
  </si>
  <si>
    <t>Limpieza de vehículos</t>
  </si>
  <si>
    <t>Limpieza de edificios</t>
  </si>
  <si>
    <t>Gestión de seguros de vehículos</t>
  </si>
  <si>
    <t>Gestión de seguros de edificios</t>
  </si>
  <si>
    <t>Gestión de seguros de personal</t>
  </si>
  <si>
    <t>Mantenimiento preventivo de vehículos</t>
  </si>
  <si>
    <t>Mantenimiento correctivo de vehículos</t>
  </si>
  <si>
    <t>V030</t>
  </si>
  <si>
    <t>Electricidad Sede. Dirección técnica</t>
  </si>
  <si>
    <t>Electricidad Sede. Limpieza</t>
  </si>
  <si>
    <t>Electricidad Sede. Gestión de seguros</t>
  </si>
  <si>
    <t>Electricidad CO Norte. Taller general</t>
  </si>
  <si>
    <t>Amortización edificio sede. Dirección técnica</t>
  </si>
  <si>
    <t>Amortización CO Norte. Taller general</t>
  </si>
  <si>
    <t>Amortización edificio sede. Limpieza</t>
  </si>
  <si>
    <t>Amortización edificio sede. Gestión de seguros</t>
  </si>
  <si>
    <t>DAG</t>
  </si>
  <si>
    <t>Coste línea 1</t>
  </si>
  <si>
    <t>Naturaleza</t>
  </si>
  <si>
    <t>Principal</t>
  </si>
  <si>
    <t>Auxiliar</t>
  </si>
  <si>
    <t>Reparto a todos los vehículos</t>
  </si>
  <si>
    <t>Nº de vehículos</t>
  </si>
  <si>
    <t>Reparto</t>
  </si>
  <si>
    <t>Reparto a todos los centros no auxiliares</t>
  </si>
  <si>
    <t>Nº de equipos informáticos</t>
  </si>
  <si>
    <t>Superficie</t>
  </si>
  <si>
    <t>Nº personas equivalentes</t>
  </si>
  <si>
    <t>Centro receptor</t>
  </si>
  <si>
    <t>Actividad receptora</t>
  </si>
  <si>
    <t>Cada vehículo</t>
  </si>
  <si>
    <t>Centro</t>
  </si>
  <si>
    <t>COSTE TOTAL</t>
  </si>
  <si>
    <t>Línea</t>
  </si>
  <si>
    <t>Franja</t>
  </si>
  <si>
    <t>Día</t>
  </si>
  <si>
    <t>Veh</t>
  </si>
  <si>
    <t>Código</t>
  </si>
  <si>
    <t>Ingreso</t>
  </si>
  <si>
    <t>Nº usuarios</t>
  </si>
  <si>
    <t>Salida</t>
  </si>
  <si>
    <t>Laborables</t>
  </si>
  <si>
    <t>001SL</t>
  </si>
  <si>
    <t>001SL_001</t>
  </si>
  <si>
    <t>001SL_005</t>
  </si>
  <si>
    <t>001SL_012</t>
  </si>
  <si>
    <t>001SL_018</t>
  </si>
  <si>
    <t>001SL_020</t>
  </si>
  <si>
    <t>001SL_030</t>
  </si>
  <si>
    <t>Sábados</t>
  </si>
  <si>
    <t>001SS</t>
  </si>
  <si>
    <t>001SS_001</t>
  </si>
  <si>
    <t>001SS_005</t>
  </si>
  <si>
    <t>001SS_012</t>
  </si>
  <si>
    <t>001SS_018</t>
  </si>
  <si>
    <t>001SS_020</t>
  </si>
  <si>
    <t>001SS_030</t>
  </si>
  <si>
    <t>Festivos</t>
  </si>
  <si>
    <t>001SF</t>
  </si>
  <si>
    <t>001SF_001</t>
  </si>
  <si>
    <t>001SF_005</t>
  </si>
  <si>
    <t>001SF_012</t>
  </si>
  <si>
    <t>001SF_018</t>
  </si>
  <si>
    <t>001SF_020</t>
  </si>
  <si>
    <t>001SF_030</t>
  </si>
  <si>
    <t>Punta mañana</t>
  </si>
  <si>
    <t>001PML</t>
  </si>
  <si>
    <t>001PML_001</t>
  </si>
  <si>
    <t>001PML_005</t>
  </si>
  <si>
    <t>001PML_012</t>
  </si>
  <si>
    <t>001PML_018</t>
  </si>
  <si>
    <t>001PML_020</t>
  </si>
  <si>
    <t>001PML_030</t>
  </si>
  <si>
    <t>001PMS</t>
  </si>
  <si>
    <t>001PMS_001</t>
  </si>
  <si>
    <t>001PMS_005</t>
  </si>
  <si>
    <t>001PMS_012</t>
  </si>
  <si>
    <t>001PMS_018</t>
  </si>
  <si>
    <t>001PMS_020</t>
  </si>
  <si>
    <t>001PMS_030</t>
  </si>
  <si>
    <t>001PMF</t>
  </si>
  <si>
    <t>001PMF_001</t>
  </si>
  <si>
    <t>001PMF_005</t>
  </si>
  <si>
    <t>001PMF_012</t>
  </si>
  <si>
    <t>001PMF_018</t>
  </si>
  <si>
    <t>001PMF_020</t>
  </si>
  <si>
    <t>001PMF_030</t>
  </si>
  <si>
    <t>Valle mañana</t>
  </si>
  <si>
    <t>001VML</t>
  </si>
  <si>
    <t>001VML_001</t>
  </si>
  <si>
    <t>001VML_005</t>
  </si>
  <si>
    <t>001VML_012</t>
  </si>
  <si>
    <t>001VML_018</t>
  </si>
  <si>
    <t>001VML_020</t>
  </si>
  <si>
    <t>001VML_030</t>
  </si>
  <si>
    <t>001VMS</t>
  </si>
  <si>
    <t>001VMS_001</t>
  </si>
  <si>
    <t>001VMS_005</t>
  </si>
  <si>
    <t>001VMS_012</t>
  </si>
  <si>
    <t>001VMS_018</t>
  </si>
  <si>
    <t>001VMS_020</t>
  </si>
  <si>
    <t>001VMS_030</t>
  </si>
  <si>
    <t>001VMF</t>
  </si>
  <si>
    <t>001VMF_001</t>
  </si>
  <si>
    <t>001VMF_005</t>
  </si>
  <si>
    <t>001VMF_012</t>
  </si>
  <si>
    <t>001VMF_018</t>
  </si>
  <si>
    <t>001VMF_020</t>
  </si>
  <si>
    <t>001VMF_030</t>
  </si>
  <si>
    <t>Punta tarde</t>
  </si>
  <si>
    <t>001PTL</t>
  </si>
  <si>
    <t>001PTL_001</t>
  </si>
  <si>
    <t>001PTL_005</t>
  </si>
  <si>
    <t>001PTL_012</t>
  </si>
  <si>
    <t>001PTL_018</t>
  </si>
  <si>
    <t>001PTL_020</t>
  </si>
  <si>
    <t>001PTL_030</t>
  </si>
  <si>
    <t>001PTS</t>
  </si>
  <si>
    <t>001PTS_001</t>
  </si>
  <si>
    <t>001PTS_005</t>
  </si>
  <si>
    <t>001PTS_012</t>
  </si>
  <si>
    <t>001PTS_018</t>
  </si>
  <si>
    <t>001PTS_020</t>
  </si>
  <si>
    <t>001PTS_030</t>
  </si>
  <si>
    <t>001PTF</t>
  </si>
  <si>
    <t>001PTF_001</t>
  </si>
  <si>
    <t>001PTF_005</t>
  </si>
  <si>
    <t>001PTF_012</t>
  </si>
  <si>
    <t>001PTF_018</t>
  </si>
  <si>
    <t>001PTF_020</t>
  </si>
  <si>
    <t>001PTF_030</t>
  </si>
  <si>
    <t>Valle tarde</t>
  </si>
  <si>
    <t>001VTL</t>
  </si>
  <si>
    <t>001VTL_001</t>
  </si>
  <si>
    <t>001VTL_005</t>
  </si>
  <si>
    <t>001VTL_012</t>
  </si>
  <si>
    <t>001VTL_018</t>
  </si>
  <si>
    <t>001VTL_020</t>
  </si>
  <si>
    <t>001VTL_030</t>
  </si>
  <si>
    <t>001VTS</t>
  </si>
  <si>
    <t>001VTS_001</t>
  </si>
  <si>
    <t>001VTS_005</t>
  </si>
  <si>
    <t>001VTS_012</t>
  </si>
  <si>
    <t>001VTS_018</t>
  </si>
  <si>
    <t>001VTS_020</t>
  </si>
  <si>
    <t>001VTS_030</t>
  </si>
  <si>
    <t>001VTF</t>
  </si>
  <si>
    <t>001VTF_001</t>
  </si>
  <si>
    <t>001VTF_005</t>
  </si>
  <si>
    <t>001VTF_012</t>
  </si>
  <si>
    <t>001VTF_018</t>
  </si>
  <si>
    <t>001VTF_020</t>
  </si>
  <si>
    <t>001VTF_030</t>
  </si>
  <si>
    <t>Encierro</t>
  </si>
  <si>
    <t>001EL</t>
  </si>
  <si>
    <t>001EL_001</t>
  </si>
  <si>
    <t>001EL_005</t>
  </si>
  <si>
    <t>001EL_012</t>
  </si>
  <si>
    <t>001EL_018</t>
  </si>
  <si>
    <t>001EL_020</t>
  </si>
  <si>
    <t>001EL_030</t>
  </si>
  <si>
    <t>001ES</t>
  </si>
  <si>
    <t>001ES_001</t>
  </si>
  <si>
    <t>001ES_005</t>
  </si>
  <si>
    <t>001ES_012</t>
  </si>
  <si>
    <t>001ES_018</t>
  </si>
  <si>
    <t>001ES_020</t>
  </si>
  <si>
    <t>001ES_030</t>
  </si>
  <si>
    <t>001EF</t>
  </si>
  <si>
    <t>001EF_001</t>
  </si>
  <si>
    <t>001EF_005</t>
  </si>
  <si>
    <t>001EF_012</t>
  </si>
  <si>
    <t>001EF_018</t>
  </si>
  <si>
    <t>001EF_020</t>
  </si>
  <si>
    <t>001EF_030</t>
  </si>
  <si>
    <t>Coste franja</t>
  </si>
  <si>
    <t>Área de movimiento centro de operaciones Norte</t>
  </si>
  <si>
    <t>Área de movimiento centro de operaciones Sur</t>
  </si>
  <si>
    <t>Criterio de reparto</t>
  </si>
  <si>
    <t>Adscripción directa</t>
  </si>
  <si>
    <t>Coste acumulado</t>
  </si>
  <si>
    <t>Autobús 001</t>
  </si>
  <si>
    <t>Autobús 005</t>
  </si>
  <si>
    <t>Autobús 012</t>
  </si>
  <si>
    <t>Autobús 018</t>
  </si>
  <si>
    <t>Autobús 020</t>
  </si>
  <si>
    <t>Autobús 030</t>
  </si>
  <si>
    <t>Coste</t>
  </si>
  <si>
    <t>Coste / usuario</t>
  </si>
  <si>
    <t>Margen</t>
  </si>
  <si>
    <t>Ingreso / usuario</t>
  </si>
  <si>
    <t>Margen / usuario</t>
  </si>
  <si>
    <t>Consumo gasolina</t>
  </si>
  <si>
    <r>
      <rPr>
        <b/>
        <sz val="11"/>
        <color theme="1"/>
        <rFont val="Calibri"/>
        <family val="2"/>
        <scheme val="minor"/>
      </rPr>
      <t>Reparto</t>
    </r>
    <r>
      <rPr>
        <sz val="11"/>
        <color theme="1"/>
        <rFont val="Calibri"/>
        <family val="2"/>
        <scheme val="minor"/>
      </rPr>
      <t>. Centros con turismos</t>
    </r>
  </si>
  <si>
    <t>Nº turismos</t>
  </si>
  <si>
    <t>Área de Movimiento CO Sur</t>
  </si>
  <si>
    <t>Reparto a todos los vehículos del CO Norte</t>
  </si>
  <si>
    <t>Reparto a todos los vehículos del CO Sur</t>
  </si>
  <si>
    <t>001SL_015</t>
  </si>
  <si>
    <t>079</t>
  </si>
  <si>
    <t>001SL_079</t>
  </si>
  <si>
    <t>001SL_103</t>
  </si>
  <si>
    <t>001SL_118</t>
  </si>
  <si>
    <t>001SL_022</t>
  </si>
  <si>
    <t>001SL_024</t>
  </si>
  <si>
    <t>001SL_151</t>
  </si>
  <si>
    <t>001SS_015</t>
  </si>
  <si>
    <t>001SS_079</t>
  </si>
  <si>
    <t>001SS_103</t>
  </si>
  <si>
    <t>001SS_118</t>
  </si>
  <si>
    <t>001SS_022</t>
  </si>
  <si>
    <t>001SS_024</t>
  </si>
  <si>
    <t>001SS_151</t>
  </si>
  <si>
    <t>Datos sistema operacional. Línea 1</t>
  </si>
  <si>
    <t>Vehículo</t>
  </si>
  <si>
    <t xml:space="preserve">Marca </t>
  </si>
  <si>
    <t>Modelo</t>
  </si>
  <si>
    <t>Tipo Aut</t>
  </si>
  <si>
    <t>Tipo de motor</t>
  </si>
  <si>
    <t>Combustible</t>
  </si>
  <si>
    <t>Centro de op.</t>
  </si>
  <si>
    <t>Compra/Alquiler</t>
  </si>
  <si>
    <t>MERCEDES</t>
  </si>
  <si>
    <t>CITARO</t>
  </si>
  <si>
    <t>Articulado</t>
  </si>
  <si>
    <t>Euro 4</t>
  </si>
  <si>
    <t>Gas natural</t>
  </si>
  <si>
    <t>Compra</t>
  </si>
  <si>
    <t>MAN</t>
  </si>
  <si>
    <t>NL313F</t>
  </si>
  <si>
    <t>Estandar</t>
  </si>
  <si>
    <t>Euro 3</t>
  </si>
  <si>
    <t>N01</t>
  </si>
  <si>
    <t>RENAULT</t>
  </si>
  <si>
    <t>CITYBUS</t>
  </si>
  <si>
    <t>Euro 5</t>
  </si>
  <si>
    <t>Electrico</t>
  </si>
  <si>
    <t>Gasoleo biodiesel</t>
  </si>
  <si>
    <t>IVECO</t>
  </si>
  <si>
    <t>CURSOR</t>
  </si>
  <si>
    <t>CITYCLASS</t>
  </si>
  <si>
    <t>Diesel</t>
  </si>
  <si>
    <t>Etanol</t>
  </si>
  <si>
    <t>SCANIA</t>
  </si>
  <si>
    <t>OMNICITY</t>
  </si>
  <si>
    <t>NGLYON-ART</t>
  </si>
  <si>
    <t>Metros cuadrados</t>
  </si>
  <si>
    <t>Personal equivalente</t>
  </si>
  <si>
    <t>Nº EPI</t>
  </si>
  <si>
    <t>Descripción</t>
  </si>
  <si>
    <t>CECO</t>
  </si>
  <si>
    <t>Cuota amortización</t>
  </si>
  <si>
    <t>Ubicación</t>
  </si>
  <si>
    <t>Fecha de adquisición</t>
  </si>
  <si>
    <t>Autobús</t>
  </si>
  <si>
    <t>C.O. Norte</t>
  </si>
  <si>
    <t>C.O. Sur</t>
  </si>
  <si>
    <t>V100</t>
  </si>
  <si>
    <t>Turismo</t>
  </si>
  <si>
    <t>V101</t>
  </si>
  <si>
    <t>Movim. C.O. Norte</t>
  </si>
  <si>
    <t>V102</t>
  </si>
  <si>
    <t>V103</t>
  </si>
  <si>
    <t>Movim. C.O. Sur</t>
  </si>
  <si>
    <t>046</t>
  </si>
  <si>
    <t>Edificio Sede central</t>
  </si>
  <si>
    <t>Sede central</t>
  </si>
  <si>
    <t>Instalac. C.O. Norte</t>
  </si>
  <si>
    <t>Instalac. C.O. Sur</t>
  </si>
  <si>
    <t>839</t>
  </si>
  <si>
    <t>Mobiliario</t>
  </si>
  <si>
    <t xml:space="preserve">  </t>
  </si>
  <si>
    <t>912</t>
  </si>
  <si>
    <t>A</t>
  </si>
  <si>
    <t>931</t>
  </si>
  <si>
    <t>Admón. General</t>
  </si>
  <si>
    <t>854</t>
  </si>
  <si>
    <t>Conserj. y limpieza</t>
  </si>
  <si>
    <t>654</t>
  </si>
  <si>
    <t>Informática</t>
  </si>
  <si>
    <t>394</t>
  </si>
  <si>
    <t>Seguros</t>
  </si>
  <si>
    <t>320</t>
  </si>
  <si>
    <t>207</t>
  </si>
  <si>
    <t>289</t>
  </si>
  <si>
    <t>Taller</t>
  </si>
  <si>
    <t>290</t>
  </si>
  <si>
    <t>520</t>
  </si>
  <si>
    <t>E.P.I.</t>
  </si>
  <si>
    <t>521</t>
  </si>
  <si>
    <t>522</t>
  </si>
  <si>
    <t>525</t>
  </si>
  <si>
    <t>526</t>
  </si>
  <si>
    <t>527</t>
  </si>
  <si>
    <t>528</t>
  </si>
  <si>
    <t>529</t>
  </si>
  <si>
    <t>530</t>
  </si>
  <si>
    <t>531</t>
  </si>
  <si>
    <t>Código de cuenta</t>
  </si>
  <si>
    <t>Descripción cuenta</t>
  </si>
  <si>
    <t>Debe</t>
  </si>
  <si>
    <t>Haber</t>
  </si>
  <si>
    <t>Observaciones</t>
  </si>
  <si>
    <t>Compras de otros aprovisionamientos. Diésel</t>
  </si>
  <si>
    <t>General</t>
  </si>
  <si>
    <t>Compras de otros aprovisionamientos. Etanol</t>
  </si>
  <si>
    <t>Compras de otros aprovisionamientos. Gas natural</t>
  </si>
  <si>
    <t>Compras de otros aprovisionamientos. Biodiesel</t>
  </si>
  <si>
    <t>Compras de otros aprovisionamientos. Lunas</t>
  </si>
  <si>
    <t>Compras de otros aprovisionamientos. Cajas de cambio</t>
  </si>
  <si>
    <t>Compras de otros aprovisionamientos. Neumáticos</t>
  </si>
  <si>
    <t>Variación de existencias Diésel</t>
  </si>
  <si>
    <t>Variación de existencias Etanol</t>
  </si>
  <si>
    <t>Variación de existencias Gas natural</t>
  </si>
  <si>
    <t>Variación de existencias Biodiesel</t>
  </si>
  <si>
    <t>Variación de existencias Lunas</t>
  </si>
  <si>
    <t>Variación de existencias Cajas de cambio</t>
  </si>
  <si>
    <t>Variación de existencias Neumáticos</t>
  </si>
  <si>
    <t>Sede</t>
  </si>
  <si>
    <t>Suministros. Electricidad</t>
  </si>
  <si>
    <t>CO Norte</t>
  </si>
  <si>
    <t>CO Sur</t>
  </si>
  <si>
    <t>Suministros. Electricidad autobuses</t>
  </si>
  <si>
    <t>Sueldos y salarios. Personal directivo</t>
  </si>
  <si>
    <t>Seguridad social a cargo de la empresa</t>
  </si>
  <si>
    <t>El personal de dirección técnica ha dedicado durante este mes un 70% en el control de rutas y un 30% en el nombramiento de conductores</t>
  </si>
  <si>
    <t>Sueldos y salarios. Personal administrativo</t>
  </si>
  <si>
    <t>Sueldos y salarios. Personal técnico</t>
  </si>
  <si>
    <t>El personal de limpieza dedica un 60% de su tiempo a limpieza de edificios, y 40% restante a limpieza de autobuses</t>
  </si>
  <si>
    <t>El personal de gestión de seguros dedica un 80% de su tiempo a la gestión de seguro de vehículos, un 10% a las de edificios y otro 10% a seguros de personal</t>
  </si>
  <si>
    <t>Área de movimiento C.O. Norte</t>
  </si>
  <si>
    <t>Área de movimiento C.O. Sur</t>
  </si>
  <si>
    <t>El tiempo dedicado a mantenimiento preventivo ha sido el mismo que a mantenimiento correctivo</t>
  </si>
  <si>
    <t>Sueldos y salarios. Conductores</t>
  </si>
  <si>
    <t>Complementos retribución vehículos articulados</t>
  </si>
  <si>
    <t>Complemento retributivo para los conductores que conducen autobuses articulados</t>
  </si>
  <si>
    <t>Complementos retribución nocturnidad</t>
  </si>
  <si>
    <t>Complemento retributivo para los conductores que conducen autobuses de la línea nocturna</t>
  </si>
  <si>
    <t>Amortización de construcciones</t>
  </si>
  <si>
    <t>Amortización de mobiliario</t>
  </si>
  <si>
    <t>Amortización elementos de transportes</t>
  </si>
  <si>
    <t>Amortización equipos para proceso de información</t>
  </si>
  <si>
    <t>Otros servicios. Gasto en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</si>
</sst>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ourier New"/>
      <family val="3"/>
    </font>
    <font>
      <sz val="9"/>
      <color theme="1"/>
      <name val="Courier New"/>
      <family val="3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8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quotePrefix="1" applyBorder="1"/>
    <xf numFmtId="4" fontId="0" fillId="0" borderId="1" xfId="0" applyNumberFormat="1" applyBorder="1"/>
    <xf numFmtId="44" fontId="0" fillId="0" borderId="0" xfId="0" applyNumberFormat="1"/>
    <xf numFmtId="0" fontId="0" fillId="0" borderId="1" xfId="0" applyFill="1" applyBorder="1"/>
    <xf numFmtId="44" fontId="0" fillId="0" borderId="1" xfId="0" applyNumberFormat="1" applyFill="1" applyBorder="1"/>
    <xf numFmtId="0" fontId="0" fillId="0" borderId="0" xfId="0" applyFill="1"/>
    <xf numFmtId="0" fontId="0" fillId="0" borderId="3" xfId="0" applyBorder="1"/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8" xfId="0" quotePrefix="1" applyFont="1" applyBorder="1"/>
    <xf numFmtId="0" fontId="4" fillId="0" borderId="2" xfId="0" applyFont="1" applyBorder="1"/>
    <xf numFmtId="44" fontId="4" fillId="0" borderId="2" xfId="0" applyNumberFormat="1" applyFont="1" applyBorder="1"/>
    <xf numFmtId="4" fontId="4" fillId="0" borderId="2" xfId="0" applyNumberFormat="1" applyFont="1" applyBorder="1"/>
    <xf numFmtId="4" fontId="4" fillId="0" borderId="9" xfId="0" applyNumberFormat="1" applyFont="1" applyBorder="1"/>
    <xf numFmtId="0" fontId="4" fillId="4" borderId="8" xfId="0" quotePrefix="1" applyFont="1" applyFill="1" applyBorder="1"/>
    <xf numFmtId="0" fontId="4" fillId="4" borderId="2" xfId="0" applyFont="1" applyFill="1" applyBorder="1"/>
    <xf numFmtId="0" fontId="4" fillId="4" borderId="2" xfId="0" quotePrefix="1" applyFont="1" applyFill="1" applyBorder="1" applyAlignment="1">
      <alignment horizontal="left"/>
    </xf>
    <xf numFmtId="44" fontId="4" fillId="4" borderId="2" xfId="0" applyNumberFormat="1" applyFont="1" applyFill="1" applyBorder="1"/>
    <xf numFmtId="4" fontId="4" fillId="4" borderId="9" xfId="0" applyNumberFormat="1" applyFont="1" applyFill="1" applyBorder="1"/>
    <xf numFmtId="0" fontId="4" fillId="4" borderId="5" xfId="0" quotePrefix="1" applyFont="1" applyFill="1" applyBorder="1"/>
    <xf numFmtId="0" fontId="4" fillId="4" borderId="6" xfId="0" applyFont="1" applyFill="1" applyBorder="1"/>
    <xf numFmtId="0" fontId="4" fillId="4" borderId="6" xfId="0" quotePrefix="1" applyFont="1" applyFill="1" applyBorder="1" applyAlignment="1">
      <alignment horizontal="left"/>
    </xf>
    <xf numFmtId="44" fontId="4" fillId="4" borderId="6" xfId="0" applyNumberFormat="1" applyFont="1" applyFill="1" applyBorder="1"/>
    <xf numFmtId="4" fontId="4" fillId="4" borderId="7" xfId="0" applyNumberFormat="1" applyFont="1" applyFill="1" applyBorder="1"/>
    <xf numFmtId="44" fontId="4" fillId="0" borderId="9" xfId="0" applyNumberFormat="1" applyFont="1" applyBorder="1"/>
    <xf numFmtId="44" fontId="4" fillId="4" borderId="9" xfId="0" applyNumberFormat="1" applyFont="1" applyFill="1" applyBorder="1"/>
    <xf numFmtId="44" fontId="4" fillId="4" borderId="7" xfId="0" applyNumberFormat="1" applyFont="1" applyFill="1" applyBorder="1"/>
    <xf numFmtId="0" fontId="1" fillId="0" borderId="4" xfId="0" applyFont="1" applyFill="1" applyBorder="1"/>
    <xf numFmtId="44" fontId="1" fillId="0" borderId="0" xfId="0" applyNumberFormat="1" applyFont="1"/>
    <xf numFmtId="0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1" xfId="0" applyNumberFormat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 wrapText="1"/>
    </xf>
    <xf numFmtId="8" fontId="0" fillId="0" borderId="1" xfId="0" applyNumberFormat="1" applyBorder="1"/>
    <xf numFmtId="4" fontId="0" fillId="0" borderId="0" xfId="0" applyNumberFormat="1"/>
    <xf numFmtId="0" fontId="4" fillId="4" borderId="2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quotePrefix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2" xfId="0" applyBorder="1"/>
    <xf numFmtId="0" fontId="0" fillId="4" borderId="2" xfId="0" applyFill="1" applyBorder="1"/>
    <xf numFmtId="0" fontId="0" fillId="4" borderId="6" xfId="0" applyFill="1" applyBorder="1"/>
    <xf numFmtId="0" fontId="5" fillId="5" borderId="1" xfId="0" applyFont="1" applyFill="1" applyBorder="1" applyAlignment="1">
      <alignment wrapText="1"/>
    </xf>
    <xf numFmtId="0" fontId="6" fillId="0" borderId="2" xfId="0" applyFont="1" applyBorder="1"/>
    <xf numFmtId="8" fontId="6" fillId="0" borderId="2" xfId="0" applyNumberFormat="1" applyFont="1" applyBorder="1"/>
    <xf numFmtId="0" fontId="6" fillId="0" borderId="2" xfId="0" applyFont="1" applyBorder="1" applyAlignment="1">
      <alignment horizontal="right"/>
    </xf>
    <xf numFmtId="14" fontId="6" fillId="0" borderId="2" xfId="0" applyNumberFormat="1" applyFont="1" applyBorder="1"/>
    <xf numFmtId="0" fontId="6" fillId="4" borderId="2" xfId="0" applyFont="1" applyFill="1" applyBorder="1"/>
    <xf numFmtId="8" fontId="6" fillId="4" borderId="2" xfId="0" applyNumberFormat="1" applyFont="1" applyFill="1" applyBorder="1"/>
    <xf numFmtId="0" fontId="6" fillId="4" borderId="2" xfId="0" applyFont="1" applyFill="1" applyBorder="1" applyAlignment="1">
      <alignment horizontal="right"/>
    </xf>
    <xf numFmtId="14" fontId="6" fillId="4" borderId="2" xfId="0" applyNumberFormat="1" applyFont="1" applyFill="1" applyBorder="1"/>
    <xf numFmtId="0" fontId="6" fillId="0" borderId="2" xfId="0" quotePrefix="1" applyFont="1" applyBorder="1"/>
    <xf numFmtId="0" fontId="6" fillId="4" borderId="2" xfId="0" quotePrefix="1" applyFont="1" applyFill="1" applyBorder="1"/>
    <xf numFmtId="0" fontId="6" fillId="0" borderId="6" xfId="0" quotePrefix="1" applyFont="1" applyBorder="1"/>
    <xf numFmtId="0" fontId="6" fillId="0" borderId="6" xfId="0" applyFont="1" applyBorder="1"/>
    <xf numFmtId="8" fontId="6" fillId="0" borderId="6" xfId="0" applyNumberFormat="1" applyFont="1" applyBorder="1"/>
    <xf numFmtId="0" fontId="6" fillId="0" borderId="6" xfId="0" applyFont="1" applyBorder="1" applyAlignment="1">
      <alignment horizontal="right"/>
    </xf>
    <xf numFmtId="14" fontId="6" fillId="0" borderId="6" xfId="0" applyNumberFormat="1" applyFont="1" applyBorder="1"/>
    <xf numFmtId="0" fontId="5" fillId="6" borderId="1" xfId="0" applyFont="1" applyFill="1" applyBorder="1" applyAlignment="1">
      <alignment horizontal="center" wrapText="1"/>
    </xf>
    <xf numFmtId="44" fontId="5" fillId="6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1" xfId="0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44" fontId="6" fillId="0" borderId="0" xfId="0" applyNumberFormat="1" applyFont="1"/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%20empresa%20autobu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íneas"/>
      <sheetName val="Autobuses"/>
      <sheetName val="Centros"/>
      <sheetName val="Amortización inmovilizado"/>
      <sheetName val="Operacional línea 1"/>
      <sheetName val="Grupo 6 PGC"/>
    </sheetNames>
    <sheetDataSet>
      <sheetData sheetId="0" refreshError="1"/>
      <sheetData sheetId="1" refreshError="1"/>
      <sheetData sheetId="2" refreshError="1">
        <row r="3">
          <cell r="B3" t="str">
            <v>Gerencia</v>
          </cell>
        </row>
        <row r="4">
          <cell r="B4" t="str">
            <v>Dirección técnica</v>
          </cell>
        </row>
        <row r="5">
          <cell r="B5" t="str">
            <v>Administración general</v>
          </cell>
        </row>
        <row r="6">
          <cell r="B6" t="str">
            <v>Limpieza</v>
          </cell>
        </row>
        <row r="7">
          <cell r="B7" t="str">
            <v>Informática y sistemas de información</v>
          </cell>
        </row>
        <row r="8">
          <cell r="B8" t="str">
            <v>Gestión de seguros</v>
          </cell>
        </row>
        <row r="9">
          <cell r="B9" t="str">
            <v>Área de movimiento centro de operaciones Norte</v>
          </cell>
        </row>
        <row r="10">
          <cell r="B10" t="str">
            <v>Área de movimiento centro de operaciones Sur</v>
          </cell>
        </row>
        <row r="11">
          <cell r="B11" t="str">
            <v>Taller general</v>
          </cell>
        </row>
        <row r="12">
          <cell r="B12" t="str">
            <v>Almacén general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baseColWidth="10" defaultRowHeight="15" x14ac:dyDescent="0.25"/>
  <cols>
    <col min="1" max="1" width="8.7109375" bestFit="1" customWidth="1"/>
    <col min="2" max="2" width="10.28515625" bestFit="1" customWidth="1"/>
    <col min="3" max="3" width="12.5703125" bestFit="1" customWidth="1"/>
    <col min="4" max="4" width="10.140625" bestFit="1" customWidth="1"/>
    <col min="5" max="5" width="9.28515625" customWidth="1"/>
    <col min="6" max="6" width="17" bestFit="1" customWidth="1"/>
    <col min="7" max="7" width="9" customWidth="1"/>
    <col min="8" max="8" width="9.28515625" customWidth="1"/>
    <col min="9" max="9" width="13.42578125" customWidth="1"/>
    <col min="10" max="10" width="9.5703125" customWidth="1"/>
    <col min="11" max="11" width="5.5703125" bestFit="1" customWidth="1"/>
  </cols>
  <sheetData>
    <row r="1" spans="1:12" s="51" customFormat="1" ht="30" x14ac:dyDescent="0.25">
      <c r="A1" s="51" t="s">
        <v>431</v>
      </c>
      <c r="B1" s="51" t="s">
        <v>432</v>
      </c>
      <c r="C1" s="51" t="s">
        <v>433</v>
      </c>
      <c r="D1" s="51" t="s">
        <v>434</v>
      </c>
      <c r="E1" s="51" t="s">
        <v>435</v>
      </c>
      <c r="F1" s="51" t="s">
        <v>436</v>
      </c>
      <c r="G1" s="51" t="s">
        <v>437</v>
      </c>
      <c r="H1" s="51" t="s">
        <v>438</v>
      </c>
      <c r="I1" s="51" t="s">
        <v>173</v>
      </c>
      <c r="J1" s="51" t="s">
        <v>172</v>
      </c>
      <c r="K1" s="51" t="s">
        <v>250</v>
      </c>
    </row>
    <row r="2" spans="1:12" x14ac:dyDescent="0.25">
      <c r="A2" s="52" t="s">
        <v>187</v>
      </c>
      <c r="B2" t="s">
        <v>439</v>
      </c>
      <c r="C2" t="s">
        <v>440</v>
      </c>
      <c r="D2" t="s">
        <v>441</v>
      </c>
      <c r="E2" t="s">
        <v>442</v>
      </c>
      <c r="F2" t="s">
        <v>443</v>
      </c>
      <c r="G2">
        <v>1</v>
      </c>
      <c r="H2" t="s">
        <v>444</v>
      </c>
      <c r="I2" s="48">
        <v>63944.580656527316</v>
      </c>
      <c r="J2" s="48">
        <v>356.32</v>
      </c>
      <c r="K2" s="52" t="s">
        <v>187</v>
      </c>
    </row>
    <row r="3" spans="1:12" x14ac:dyDescent="0.25">
      <c r="A3" s="52" t="s">
        <v>188</v>
      </c>
      <c r="B3" t="s">
        <v>445</v>
      </c>
      <c r="C3" t="s">
        <v>446</v>
      </c>
      <c r="D3" t="s">
        <v>447</v>
      </c>
      <c r="E3" t="s">
        <v>448</v>
      </c>
      <c r="F3" t="s">
        <v>443</v>
      </c>
      <c r="G3">
        <v>1</v>
      </c>
      <c r="H3" t="s">
        <v>444</v>
      </c>
      <c r="I3" s="48">
        <v>61167.444955330866</v>
      </c>
      <c r="J3" s="48">
        <v>413.12</v>
      </c>
      <c r="K3" s="52" t="s">
        <v>188</v>
      </c>
      <c r="L3" t="s">
        <v>449</v>
      </c>
    </row>
    <row r="4" spans="1:12" x14ac:dyDescent="0.25">
      <c r="A4" s="52" t="s">
        <v>206</v>
      </c>
      <c r="B4" t="s">
        <v>450</v>
      </c>
      <c r="C4" t="s">
        <v>451</v>
      </c>
      <c r="D4" t="s">
        <v>447</v>
      </c>
      <c r="E4" t="s">
        <v>452</v>
      </c>
      <c r="F4" t="s">
        <v>453</v>
      </c>
      <c r="G4">
        <v>1</v>
      </c>
      <c r="H4" t="s">
        <v>444</v>
      </c>
      <c r="I4" s="48">
        <v>0</v>
      </c>
      <c r="J4" s="48">
        <v>379.5</v>
      </c>
      <c r="K4" s="52" t="s">
        <v>188</v>
      </c>
    </row>
    <row r="5" spans="1:12" x14ac:dyDescent="0.25">
      <c r="A5" s="52" t="s">
        <v>189</v>
      </c>
      <c r="B5" t="s">
        <v>439</v>
      </c>
      <c r="C5" t="s">
        <v>440</v>
      </c>
      <c r="D5" t="s">
        <v>441</v>
      </c>
      <c r="E5" t="s">
        <v>442</v>
      </c>
      <c r="F5" t="s">
        <v>443</v>
      </c>
      <c r="G5">
        <v>2</v>
      </c>
      <c r="H5" t="s">
        <v>444</v>
      </c>
      <c r="I5" s="48">
        <v>59522.58269200223</v>
      </c>
      <c r="J5" s="48">
        <v>312.95999999999998</v>
      </c>
      <c r="K5" s="52" t="s">
        <v>197</v>
      </c>
    </row>
    <row r="6" spans="1:12" x14ac:dyDescent="0.25">
      <c r="A6" s="52" t="s">
        <v>197</v>
      </c>
      <c r="B6" t="s">
        <v>450</v>
      </c>
      <c r="C6" t="s">
        <v>451</v>
      </c>
      <c r="D6" t="s">
        <v>447</v>
      </c>
      <c r="E6" t="s">
        <v>442</v>
      </c>
      <c r="F6" t="s">
        <v>454</v>
      </c>
      <c r="G6">
        <v>1</v>
      </c>
      <c r="H6" t="s">
        <v>444</v>
      </c>
      <c r="I6" s="48">
        <v>19875.835297324047</v>
      </c>
      <c r="J6" s="48">
        <v>324.00000000000006</v>
      </c>
      <c r="K6" s="52" t="s">
        <v>187</v>
      </c>
    </row>
    <row r="7" spans="1:12" x14ac:dyDescent="0.25">
      <c r="A7" s="52" t="s">
        <v>190</v>
      </c>
      <c r="B7" t="s">
        <v>439</v>
      </c>
      <c r="C7" t="s">
        <v>440</v>
      </c>
      <c r="D7" t="s">
        <v>447</v>
      </c>
      <c r="E7" t="s">
        <v>442</v>
      </c>
      <c r="F7" t="s">
        <v>443</v>
      </c>
      <c r="G7">
        <v>1</v>
      </c>
      <c r="H7" t="s">
        <v>444</v>
      </c>
      <c r="I7" s="48">
        <v>59309.238582091224</v>
      </c>
      <c r="J7" s="48">
        <v>339.28</v>
      </c>
      <c r="K7" s="52" t="s">
        <v>188</v>
      </c>
    </row>
    <row r="8" spans="1:12" x14ac:dyDescent="0.25">
      <c r="A8" s="52" t="s">
        <v>198</v>
      </c>
      <c r="B8" t="s">
        <v>450</v>
      </c>
      <c r="C8" t="s">
        <v>451</v>
      </c>
      <c r="D8" t="s">
        <v>447</v>
      </c>
      <c r="E8" t="s">
        <v>442</v>
      </c>
      <c r="F8" t="s">
        <v>454</v>
      </c>
      <c r="G8">
        <v>1</v>
      </c>
      <c r="H8" t="s">
        <v>444</v>
      </c>
      <c r="I8" s="48">
        <v>19248.649973086842</v>
      </c>
      <c r="J8" s="48">
        <v>407</v>
      </c>
      <c r="K8" s="52" t="s">
        <v>206</v>
      </c>
      <c r="L8" t="s">
        <v>449</v>
      </c>
    </row>
    <row r="9" spans="1:12" x14ac:dyDescent="0.25">
      <c r="A9" s="52" t="s">
        <v>205</v>
      </c>
      <c r="B9" t="s">
        <v>455</v>
      </c>
      <c r="C9" t="s">
        <v>456</v>
      </c>
      <c r="D9" t="s">
        <v>447</v>
      </c>
      <c r="E9" t="s">
        <v>442</v>
      </c>
      <c r="F9" t="s">
        <v>453</v>
      </c>
      <c r="G9">
        <v>2</v>
      </c>
      <c r="H9" t="s">
        <v>444</v>
      </c>
      <c r="I9" s="48">
        <v>0</v>
      </c>
      <c r="J9" s="48">
        <v>386.67511327219705</v>
      </c>
      <c r="K9" s="52" t="s">
        <v>189</v>
      </c>
    </row>
    <row r="10" spans="1:12" x14ac:dyDescent="0.25">
      <c r="A10" s="52" t="s">
        <v>177</v>
      </c>
      <c r="B10" t="s">
        <v>455</v>
      </c>
      <c r="C10" t="s">
        <v>457</v>
      </c>
      <c r="D10" t="s">
        <v>447</v>
      </c>
      <c r="E10" t="s">
        <v>448</v>
      </c>
      <c r="F10" t="s">
        <v>458</v>
      </c>
      <c r="G10">
        <v>1</v>
      </c>
      <c r="H10" t="s">
        <v>444</v>
      </c>
      <c r="I10" s="48">
        <v>17030.659265772461</v>
      </c>
      <c r="J10" s="48">
        <v>338.94631156665469</v>
      </c>
      <c r="K10" s="52" t="s">
        <v>206</v>
      </c>
    </row>
    <row r="11" spans="1:12" x14ac:dyDescent="0.25">
      <c r="A11" s="52" t="s">
        <v>191</v>
      </c>
      <c r="B11" t="s">
        <v>445</v>
      </c>
      <c r="C11" t="s">
        <v>446</v>
      </c>
      <c r="D11" t="s">
        <v>447</v>
      </c>
      <c r="E11" t="s">
        <v>448</v>
      </c>
      <c r="F11" t="s">
        <v>443</v>
      </c>
      <c r="G11">
        <v>1</v>
      </c>
      <c r="H11" t="s">
        <v>444</v>
      </c>
      <c r="I11" s="48">
        <v>61724.802371763712</v>
      </c>
      <c r="J11" s="48">
        <v>411.05</v>
      </c>
      <c r="K11" s="52" t="s">
        <v>449</v>
      </c>
    </row>
    <row r="12" spans="1:12" x14ac:dyDescent="0.25">
      <c r="A12" s="52" t="s">
        <v>182</v>
      </c>
      <c r="B12" t="s">
        <v>439</v>
      </c>
      <c r="C12" t="s">
        <v>440</v>
      </c>
      <c r="D12" t="s">
        <v>447</v>
      </c>
      <c r="E12" t="s">
        <v>442</v>
      </c>
      <c r="F12" t="s">
        <v>459</v>
      </c>
      <c r="G12">
        <v>2</v>
      </c>
      <c r="H12" t="s">
        <v>444</v>
      </c>
      <c r="I12" s="48">
        <v>35908.677434584286</v>
      </c>
      <c r="J12" s="48">
        <v>327.85248112515012</v>
      </c>
      <c r="K12" s="52" t="s">
        <v>197</v>
      </c>
    </row>
    <row r="13" spans="1:12" x14ac:dyDescent="0.25">
      <c r="A13" s="52" t="s">
        <v>204</v>
      </c>
      <c r="B13" t="s">
        <v>460</v>
      </c>
      <c r="C13" t="s">
        <v>461</v>
      </c>
      <c r="D13" t="s">
        <v>441</v>
      </c>
      <c r="E13" t="s">
        <v>442</v>
      </c>
      <c r="F13" t="s">
        <v>453</v>
      </c>
      <c r="G13">
        <v>1</v>
      </c>
      <c r="H13" t="s">
        <v>444</v>
      </c>
      <c r="I13" s="48">
        <v>0</v>
      </c>
      <c r="J13" s="48">
        <v>380.05</v>
      </c>
      <c r="K13" s="52" t="s">
        <v>187</v>
      </c>
    </row>
    <row r="14" spans="1:12" x14ac:dyDescent="0.25">
      <c r="A14" s="52" t="s">
        <v>199</v>
      </c>
      <c r="B14" t="s">
        <v>450</v>
      </c>
      <c r="C14" t="s">
        <v>451</v>
      </c>
      <c r="D14" t="s">
        <v>447</v>
      </c>
      <c r="E14" t="s">
        <v>442</v>
      </c>
      <c r="F14" t="s">
        <v>454</v>
      </c>
      <c r="G14">
        <v>2</v>
      </c>
      <c r="H14" t="s">
        <v>444</v>
      </c>
      <c r="I14" s="48">
        <v>20750.621482278548</v>
      </c>
      <c r="J14" s="48">
        <v>325.8816585827152</v>
      </c>
      <c r="K14" s="52" t="s">
        <v>189</v>
      </c>
    </row>
    <row r="15" spans="1:12" x14ac:dyDescent="0.25">
      <c r="A15" s="52" t="s">
        <v>192</v>
      </c>
      <c r="B15" t="s">
        <v>445</v>
      </c>
      <c r="C15" t="s">
        <v>446</v>
      </c>
      <c r="D15" t="s">
        <v>447</v>
      </c>
      <c r="E15" t="s">
        <v>448</v>
      </c>
      <c r="F15" t="s">
        <v>443</v>
      </c>
      <c r="G15">
        <v>1</v>
      </c>
      <c r="H15" t="s">
        <v>444</v>
      </c>
      <c r="I15" s="48">
        <v>62869.87665051916</v>
      </c>
      <c r="J15" s="48">
        <v>328.91357561615996</v>
      </c>
      <c r="K15" s="52" t="s">
        <v>188</v>
      </c>
    </row>
    <row r="16" spans="1:12" x14ac:dyDescent="0.25">
      <c r="A16" s="52" t="s">
        <v>178</v>
      </c>
      <c r="B16" t="s">
        <v>439</v>
      </c>
      <c r="C16" t="s">
        <v>440</v>
      </c>
      <c r="D16" t="s">
        <v>441</v>
      </c>
      <c r="E16" t="s">
        <v>442</v>
      </c>
      <c r="F16" t="s">
        <v>458</v>
      </c>
      <c r="G16">
        <v>1</v>
      </c>
      <c r="H16" t="s">
        <v>444</v>
      </c>
      <c r="I16" s="48">
        <v>17329.011688242284</v>
      </c>
      <c r="J16" s="48">
        <v>372.25604497999234</v>
      </c>
      <c r="K16" s="52" t="s">
        <v>206</v>
      </c>
    </row>
    <row r="17" spans="1:11" x14ac:dyDescent="0.25">
      <c r="A17" s="52" t="s">
        <v>193</v>
      </c>
      <c r="B17" t="s">
        <v>439</v>
      </c>
      <c r="C17" t="s">
        <v>440</v>
      </c>
      <c r="D17" t="s">
        <v>447</v>
      </c>
      <c r="E17" t="s">
        <v>442</v>
      </c>
      <c r="F17" t="s">
        <v>443</v>
      </c>
      <c r="G17">
        <v>2</v>
      </c>
      <c r="H17" t="s">
        <v>444</v>
      </c>
      <c r="I17" s="48">
        <v>59032.40686240964</v>
      </c>
      <c r="J17" s="48">
        <v>321.03625661409251</v>
      </c>
      <c r="K17" s="52" t="s">
        <v>197</v>
      </c>
    </row>
    <row r="18" spans="1:11" x14ac:dyDescent="0.25">
      <c r="A18" s="52" t="s">
        <v>194</v>
      </c>
      <c r="B18" t="s">
        <v>439</v>
      </c>
      <c r="C18" t="s">
        <v>440</v>
      </c>
      <c r="D18" t="s">
        <v>447</v>
      </c>
      <c r="E18" t="s">
        <v>442</v>
      </c>
      <c r="F18" t="s">
        <v>443</v>
      </c>
      <c r="G18">
        <v>2</v>
      </c>
      <c r="H18" t="s">
        <v>444</v>
      </c>
      <c r="I18" s="48">
        <v>60587.151012270821</v>
      </c>
      <c r="J18" s="48">
        <v>347.36043547942552</v>
      </c>
      <c r="K18" s="52" t="s">
        <v>189</v>
      </c>
    </row>
    <row r="19" spans="1:11" x14ac:dyDescent="0.25">
      <c r="A19" s="52" t="s">
        <v>200</v>
      </c>
      <c r="B19" t="s">
        <v>445</v>
      </c>
      <c r="C19" t="s">
        <v>462</v>
      </c>
      <c r="D19" t="s">
        <v>447</v>
      </c>
      <c r="E19" t="s">
        <v>448</v>
      </c>
      <c r="F19" t="s">
        <v>454</v>
      </c>
      <c r="G19">
        <v>1</v>
      </c>
      <c r="H19" t="s">
        <v>444</v>
      </c>
      <c r="I19" s="48">
        <v>19800.874884861023</v>
      </c>
      <c r="J19" s="48">
        <v>346.82000000000005</v>
      </c>
      <c r="K19" s="52" t="s">
        <v>187</v>
      </c>
    </row>
    <row r="20" spans="1:11" x14ac:dyDescent="0.25">
      <c r="A20" s="52" t="s">
        <v>201</v>
      </c>
      <c r="B20" t="s">
        <v>450</v>
      </c>
      <c r="C20" t="s">
        <v>451</v>
      </c>
      <c r="D20" t="s">
        <v>447</v>
      </c>
      <c r="E20" t="s">
        <v>442</v>
      </c>
      <c r="F20" t="s">
        <v>454</v>
      </c>
      <c r="G20">
        <v>1</v>
      </c>
      <c r="H20" t="s">
        <v>444</v>
      </c>
      <c r="I20" s="48">
        <v>19878.366667063056</v>
      </c>
      <c r="J20" s="48">
        <v>321.83186811527321</v>
      </c>
      <c r="K20" s="52" t="s">
        <v>188</v>
      </c>
    </row>
    <row r="21" spans="1:11" x14ac:dyDescent="0.25">
      <c r="A21" s="52" t="s">
        <v>179</v>
      </c>
      <c r="B21" t="s">
        <v>439</v>
      </c>
      <c r="C21" t="s">
        <v>440</v>
      </c>
      <c r="D21" t="s">
        <v>441</v>
      </c>
      <c r="E21" t="s">
        <v>442</v>
      </c>
      <c r="F21" t="s">
        <v>458</v>
      </c>
      <c r="G21">
        <v>1</v>
      </c>
      <c r="H21" t="s">
        <v>444</v>
      </c>
      <c r="I21" s="48">
        <v>16953.641475964014</v>
      </c>
      <c r="J21" s="48">
        <v>339.87000000000012</v>
      </c>
      <c r="K21" s="52" t="s">
        <v>187</v>
      </c>
    </row>
    <row r="22" spans="1:11" x14ac:dyDescent="0.25">
      <c r="A22" s="52" t="s">
        <v>195</v>
      </c>
      <c r="B22" t="s">
        <v>439</v>
      </c>
      <c r="C22" t="s">
        <v>440</v>
      </c>
      <c r="D22" t="s">
        <v>447</v>
      </c>
      <c r="E22" t="s">
        <v>442</v>
      </c>
      <c r="F22" t="s">
        <v>443</v>
      </c>
      <c r="G22">
        <v>2</v>
      </c>
      <c r="H22" t="s">
        <v>444</v>
      </c>
      <c r="I22" s="48">
        <v>59122.978821340897</v>
      </c>
      <c r="J22" s="48">
        <v>310.44148029886105</v>
      </c>
      <c r="K22" s="52" t="s">
        <v>197</v>
      </c>
    </row>
    <row r="23" spans="1:11" x14ac:dyDescent="0.25">
      <c r="A23" s="52" t="s">
        <v>183</v>
      </c>
      <c r="B23" t="s">
        <v>439</v>
      </c>
      <c r="C23" t="s">
        <v>440</v>
      </c>
      <c r="D23" t="s">
        <v>447</v>
      </c>
      <c r="E23" t="s">
        <v>442</v>
      </c>
      <c r="F23" t="s">
        <v>459</v>
      </c>
      <c r="G23">
        <v>2</v>
      </c>
      <c r="H23" t="s">
        <v>444</v>
      </c>
      <c r="I23" s="48">
        <v>34727.67716261922</v>
      </c>
      <c r="J23" s="48">
        <v>381.77180868372352</v>
      </c>
      <c r="K23" s="52" t="s">
        <v>197</v>
      </c>
    </row>
    <row r="24" spans="1:11" x14ac:dyDescent="0.25">
      <c r="A24" s="52" t="s">
        <v>207</v>
      </c>
      <c r="B24" t="s">
        <v>460</v>
      </c>
      <c r="C24" t="s">
        <v>461</v>
      </c>
      <c r="D24" t="s">
        <v>441</v>
      </c>
      <c r="E24" t="s">
        <v>452</v>
      </c>
      <c r="F24" t="s">
        <v>453</v>
      </c>
      <c r="G24">
        <v>1</v>
      </c>
      <c r="H24" t="s">
        <v>444</v>
      </c>
      <c r="I24" s="48">
        <v>0</v>
      </c>
      <c r="J24" s="48">
        <v>366.67802471631649</v>
      </c>
      <c r="K24" s="52" t="s">
        <v>206</v>
      </c>
    </row>
    <row r="25" spans="1:11" x14ac:dyDescent="0.25">
      <c r="A25" s="52" t="s">
        <v>202</v>
      </c>
      <c r="B25" t="s">
        <v>450</v>
      </c>
      <c r="C25" t="s">
        <v>451</v>
      </c>
      <c r="D25" t="s">
        <v>447</v>
      </c>
      <c r="E25" t="s">
        <v>442</v>
      </c>
      <c r="F25" t="s">
        <v>454</v>
      </c>
      <c r="G25">
        <v>1</v>
      </c>
      <c r="H25" t="s">
        <v>444</v>
      </c>
      <c r="I25" s="48">
        <v>19640.812543491847</v>
      </c>
      <c r="J25" s="48">
        <v>314.65761041719134</v>
      </c>
      <c r="K25" s="52" t="s">
        <v>188</v>
      </c>
    </row>
    <row r="26" spans="1:11" x14ac:dyDescent="0.25">
      <c r="A26" s="52" t="s">
        <v>196</v>
      </c>
      <c r="B26" t="s">
        <v>439</v>
      </c>
      <c r="C26" t="s">
        <v>440</v>
      </c>
      <c r="D26" t="s">
        <v>447</v>
      </c>
      <c r="E26" t="s">
        <v>442</v>
      </c>
      <c r="F26" t="s">
        <v>443</v>
      </c>
      <c r="G26">
        <v>2</v>
      </c>
      <c r="H26" t="s">
        <v>444</v>
      </c>
      <c r="I26" s="48">
        <v>58220.901069424443</v>
      </c>
      <c r="J26" s="48">
        <v>362.25531398661582</v>
      </c>
      <c r="K26" s="52" t="s">
        <v>197</v>
      </c>
    </row>
    <row r="27" spans="1:11" x14ac:dyDescent="0.25">
      <c r="A27" s="52" t="s">
        <v>184</v>
      </c>
      <c r="B27" t="s">
        <v>439</v>
      </c>
      <c r="C27" t="s">
        <v>440</v>
      </c>
      <c r="D27" t="s">
        <v>447</v>
      </c>
      <c r="E27" t="s">
        <v>442</v>
      </c>
      <c r="F27" t="s">
        <v>459</v>
      </c>
      <c r="G27">
        <v>2</v>
      </c>
      <c r="H27" t="s">
        <v>444</v>
      </c>
      <c r="I27" s="48">
        <v>35444.556137053827</v>
      </c>
      <c r="J27" s="48">
        <v>341.53888466643377</v>
      </c>
      <c r="K27" s="52" t="s">
        <v>189</v>
      </c>
    </row>
    <row r="28" spans="1:11" x14ac:dyDescent="0.25">
      <c r="A28" s="52" t="s">
        <v>180</v>
      </c>
      <c r="B28" t="s">
        <v>455</v>
      </c>
      <c r="C28" t="s">
        <v>457</v>
      </c>
      <c r="D28" t="s">
        <v>447</v>
      </c>
      <c r="E28" t="s">
        <v>448</v>
      </c>
      <c r="F28" t="s">
        <v>458</v>
      </c>
      <c r="G28">
        <v>1</v>
      </c>
      <c r="H28" t="s">
        <v>444</v>
      </c>
      <c r="I28" s="48">
        <v>0</v>
      </c>
      <c r="J28" s="48">
        <v>0</v>
      </c>
      <c r="K28" s="52" t="s">
        <v>3</v>
      </c>
    </row>
    <row r="29" spans="1:11" x14ac:dyDescent="0.25">
      <c r="A29" s="52" t="s">
        <v>185</v>
      </c>
      <c r="B29" t="s">
        <v>439</v>
      </c>
      <c r="C29" t="s">
        <v>440</v>
      </c>
      <c r="D29" t="s">
        <v>447</v>
      </c>
      <c r="E29" t="s">
        <v>442</v>
      </c>
      <c r="F29" t="s">
        <v>459</v>
      </c>
      <c r="G29">
        <v>1</v>
      </c>
      <c r="H29" t="s">
        <v>444</v>
      </c>
      <c r="I29" s="48">
        <v>36295.869175391694</v>
      </c>
      <c r="J29" s="48">
        <v>328.06754092431424</v>
      </c>
      <c r="K29" s="52" t="s">
        <v>206</v>
      </c>
    </row>
    <row r="30" spans="1:11" x14ac:dyDescent="0.25">
      <c r="A30" s="52" t="s">
        <v>181</v>
      </c>
      <c r="B30" t="s">
        <v>439</v>
      </c>
      <c r="C30" t="s">
        <v>440</v>
      </c>
      <c r="D30" t="s">
        <v>447</v>
      </c>
      <c r="E30" t="s">
        <v>442</v>
      </c>
      <c r="F30" t="s">
        <v>458</v>
      </c>
      <c r="G30">
        <v>2</v>
      </c>
      <c r="H30" t="s">
        <v>444</v>
      </c>
      <c r="I30" s="48">
        <v>17515.14311622574</v>
      </c>
      <c r="J30" s="48">
        <v>303.39815235202485</v>
      </c>
      <c r="K30" s="52" t="s">
        <v>189</v>
      </c>
    </row>
    <row r="31" spans="1:11" x14ac:dyDescent="0.25">
      <c r="A31" s="52" t="s">
        <v>186</v>
      </c>
      <c r="B31" t="s">
        <v>439</v>
      </c>
      <c r="C31" t="s">
        <v>440</v>
      </c>
      <c r="D31" t="s">
        <v>447</v>
      </c>
      <c r="E31" t="s">
        <v>442</v>
      </c>
      <c r="F31" t="s">
        <v>459</v>
      </c>
      <c r="G31">
        <v>1</v>
      </c>
      <c r="H31" t="s">
        <v>444</v>
      </c>
      <c r="I31" s="48">
        <v>35210.690175842545</v>
      </c>
      <c r="J31" s="48">
        <v>420.62</v>
      </c>
      <c r="K31" s="52" t="s">
        <v>187</v>
      </c>
    </row>
    <row r="32" spans="1:11" x14ac:dyDescent="0.25">
      <c r="A32" s="52" t="s">
        <v>208</v>
      </c>
      <c r="B32" t="s">
        <v>455</v>
      </c>
      <c r="C32" t="s">
        <v>456</v>
      </c>
      <c r="D32" t="s">
        <v>447</v>
      </c>
      <c r="E32" t="s">
        <v>442</v>
      </c>
      <c r="F32" t="s">
        <v>453</v>
      </c>
      <c r="G32">
        <v>2</v>
      </c>
      <c r="H32" t="s">
        <v>444</v>
      </c>
      <c r="I32" s="48">
        <v>0</v>
      </c>
      <c r="J32" s="48">
        <v>341.93672843507102</v>
      </c>
      <c r="K32" s="52" t="s">
        <v>189</v>
      </c>
    </row>
    <row r="33" spans="1:12" x14ac:dyDescent="0.25">
      <c r="A33" s="52" t="s">
        <v>203</v>
      </c>
      <c r="B33" t="s">
        <v>450</v>
      </c>
      <c r="C33" t="s">
        <v>451</v>
      </c>
      <c r="D33" t="s">
        <v>447</v>
      </c>
      <c r="E33" t="s">
        <v>452</v>
      </c>
      <c r="F33" t="s">
        <v>454</v>
      </c>
      <c r="G33">
        <v>1</v>
      </c>
      <c r="H33" t="s">
        <v>444</v>
      </c>
      <c r="I33" s="48">
        <v>20862.052098554257</v>
      </c>
      <c r="J33" s="48">
        <v>388.16426728047685</v>
      </c>
      <c r="K33" s="52" t="s">
        <v>206</v>
      </c>
      <c r="L33" t="s">
        <v>449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/>
  </sheetViews>
  <sheetFormatPr baseColWidth="10" defaultRowHeight="15" x14ac:dyDescent="0.25"/>
  <cols>
    <col min="1" max="1" width="46.85546875" customWidth="1"/>
    <col min="2" max="2" width="42" customWidth="1"/>
    <col min="3" max="3" width="13" customWidth="1"/>
    <col min="4" max="4" width="28" customWidth="1"/>
  </cols>
  <sheetData>
    <row r="1" spans="1:4" x14ac:dyDescent="0.25">
      <c r="A1" s="1" t="s">
        <v>0</v>
      </c>
      <c r="B1" s="1" t="s">
        <v>1</v>
      </c>
      <c r="C1" s="1" t="s">
        <v>235</v>
      </c>
      <c r="D1" s="4" t="s">
        <v>6</v>
      </c>
    </row>
    <row r="2" spans="1:4" x14ac:dyDescent="0.25">
      <c r="A2" s="2" t="str">
        <f>[1]Centros!$B$3</f>
        <v>Gerencia</v>
      </c>
      <c r="B2" s="6" t="s">
        <v>20</v>
      </c>
      <c r="C2" s="6" t="s">
        <v>233</v>
      </c>
      <c r="D2" s="3">
        <f>'Distribución clases de coste'!B10+'Distribución clases de coste'!B11+'Distribución clases de coste'!B16+'Distribución clases de coste'!B21+'Distribución clases de coste'!B22+'Distribución clases de coste'!B67+'Distribución clases de coste'!B74+'Distribución clases de coste'!B84+'Repartos de clases a centros'!G2+'Repartos de clases a centros'!G5+'Repartos de clases a centros'!G14</f>
        <v>28541.254314079422</v>
      </c>
    </row>
    <row r="3" spans="1:4" x14ac:dyDescent="0.25">
      <c r="A3" s="2" t="str">
        <f>[1]Centros!$B4</f>
        <v>Dirección técnica</v>
      </c>
      <c r="B3" s="6" t="s">
        <v>215</v>
      </c>
      <c r="C3" s="6" t="s">
        <v>236</v>
      </c>
      <c r="D3" s="3">
        <f>'Distribución coste centros'!G2+'Distribución coste centros'!G11+'Distribución coste centros'!G20+'Distribución coste centros'!G29+'Distribución coste centros'!G38</f>
        <v>4322.5780072202169</v>
      </c>
    </row>
    <row r="4" spans="1:4" x14ac:dyDescent="0.25">
      <c r="A4" s="2"/>
      <c r="B4" s="6" t="s">
        <v>216</v>
      </c>
      <c r="C4" s="6" t="s">
        <v>236</v>
      </c>
      <c r="D4" s="3">
        <f>'Distribución coste centros'!G3+'Distribución coste centros'!G12+'Distribución coste centros'!G21+'Distribución coste centros'!G30+'Distribución coste centros'!G39</f>
        <v>10086.015350180505</v>
      </c>
    </row>
    <row r="5" spans="1:4" x14ac:dyDescent="0.25">
      <c r="A5" s="2" t="str">
        <f>[1]Centros!$B5</f>
        <v>Administración general</v>
      </c>
      <c r="B5" s="6" t="s">
        <v>22</v>
      </c>
      <c r="C5" s="6" t="s">
        <v>233</v>
      </c>
      <c r="D5" s="3">
        <f>'Distribución clases de coste'!B12+'Distribución clases de coste'!B24+'Distribución clases de coste'!B76+'Distribución clases de coste'!B86+'Repartos de clases a centros'!G7+'Repartos de clases a centros'!G16</f>
        <v>28954.049350180507</v>
      </c>
    </row>
    <row r="6" spans="1:4" x14ac:dyDescent="0.25">
      <c r="A6" s="2" t="str">
        <f>[1]Centros!$B6</f>
        <v>Limpieza</v>
      </c>
      <c r="B6" s="6" t="s">
        <v>217</v>
      </c>
      <c r="C6" s="6" t="s">
        <v>237</v>
      </c>
      <c r="D6" s="3">
        <f>'Distribución coste centros'!G4+'Distribución coste centros'!G13+'Distribución coste centros'!G22+'Distribución coste centros'!G31+'Distribución coste centros'!G40</f>
        <v>5060.0782238267157</v>
      </c>
    </row>
    <row r="7" spans="1:4" x14ac:dyDescent="0.25">
      <c r="A7" s="2"/>
      <c r="B7" s="6" t="s">
        <v>218</v>
      </c>
      <c r="C7" s="6" t="s">
        <v>237</v>
      </c>
      <c r="D7" s="3">
        <f>'Distribución coste centros'!G5+'Distribución coste centros'!G14+'Distribución coste centros'!G23+'Distribución coste centros'!G32+'Distribución coste centros'!G41</f>
        <v>7590.1173357400721</v>
      </c>
    </row>
    <row r="8" spans="1:4" ht="30" x14ac:dyDescent="0.25">
      <c r="A8" s="2" t="str">
        <f>[1]Centros!$B7</f>
        <v>Informática y sistemas de información</v>
      </c>
      <c r="B8" s="6" t="s">
        <v>44</v>
      </c>
      <c r="C8" s="6" t="s">
        <v>237</v>
      </c>
      <c r="D8" s="3">
        <f>'Distribución clases de coste'!B26+'Distribución clases de coste'!B78+'Distribución clases de coste'!B88+'Repartos de clases a centros'!G9+'Repartos de clases a centros'!G18</f>
        <v>9123.1025992779778</v>
      </c>
    </row>
    <row r="9" spans="1:4" x14ac:dyDescent="0.25">
      <c r="A9" s="2" t="str">
        <f>[1]Centros!$B8</f>
        <v>Gestión de seguros</v>
      </c>
      <c r="B9" s="6" t="s">
        <v>219</v>
      </c>
      <c r="C9" s="6" t="s">
        <v>237</v>
      </c>
      <c r="D9" s="3">
        <f>'Distribución coste centros'!G6+'Distribución coste centros'!G15+'Distribución coste centros'!G24+'Distribución coste centros'!G33+'Distribución coste centros'!G42</f>
        <v>5547.2238555956701</v>
      </c>
    </row>
    <row r="10" spans="1:4" x14ac:dyDescent="0.25">
      <c r="A10" s="2"/>
      <c r="B10" s="6" t="s">
        <v>220</v>
      </c>
      <c r="C10" s="6" t="s">
        <v>237</v>
      </c>
      <c r="D10" s="3">
        <f>'Distribución coste centros'!G7+'Distribución coste centros'!G16+'Distribución coste centros'!G25+'Distribución coste centros'!G34+'Distribución coste centros'!G43</f>
        <v>693.40298194945876</v>
      </c>
    </row>
    <row r="11" spans="1:4" x14ac:dyDescent="0.25">
      <c r="A11" s="2"/>
      <c r="B11" s="6" t="s">
        <v>221</v>
      </c>
      <c r="C11" s="6" t="s">
        <v>237</v>
      </c>
      <c r="D11" s="3">
        <f>'Distribución coste centros'!G8+'Distribución coste centros'!G17+'Distribución coste centros'!G26+'Distribución coste centros'!G35+'Distribución coste centros'!G44</f>
        <v>693.40298194945876</v>
      </c>
    </row>
    <row r="12" spans="1:4" x14ac:dyDescent="0.25">
      <c r="A12" s="2" t="str">
        <f>[1]Centros!$B9</f>
        <v>Área de movimiento centro de operaciones Norte</v>
      </c>
      <c r="B12" s="6" t="s">
        <v>21</v>
      </c>
      <c r="C12" s="6" t="s">
        <v>237</v>
      </c>
      <c r="D12" s="3">
        <f>'Distribución clases de coste'!B28+'Distribución clases de coste'!B68+'Distribución clases de coste'!B69+'Distribución clases de coste'!B80+'Distribución clases de coste'!B90+'Repartos de clases a centros'!G3+'Repartos de clases a centros'!G11+'Repartos de clases a centros'!G20</f>
        <v>13509.223333333333</v>
      </c>
    </row>
    <row r="13" spans="1:4" x14ac:dyDescent="0.25">
      <c r="A13" s="2" t="str">
        <f>[1]Centros!$B10</f>
        <v>Área de movimiento centro de operaciones Sur</v>
      </c>
      <c r="B13" s="6" t="s">
        <v>21</v>
      </c>
      <c r="C13" s="6" t="s">
        <v>237</v>
      </c>
      <c r="D13" s="3">
        <f>'Distribución clases de coste'!B19+'Distribución clases de coste'!B29+'Distribución clases de coste'!B70+'Distribución clases de coste'!B73+'Distribución clases de coste'!B81+'Distribución clases de coste'!B91+'Repartos de clases a centros'!G4</f>
        <v>10773.215</v>
      </c>
    </row>
    <row r="14" spans="1:4" x14ac:dyDescent="0.25">
      <c r="A14" s="2" t="str">
        <f>[1]Centros!$B11</f>
        <v>Taller general</v>
      </c>
      <c r="B14" s="6" t="s">
        <v>222</v>
      </c>
      <c r="C14" s="6" t="s">
        <v>237</v>
      </c>
      <c r="D14" s="3">
        <f>'Distribución coste centros'!G9+'Distribución coste centros'!G18+'Distribución coste centros'!G27+'Distribución coste centros'!G36+'Distribución coste centros'!G37</f>
        <v>4191.4732183908036</v>
      </c>
    </row>
    <row r="15" spans="1:4" x14ac:dyDescent="0.25">
      <c r="A15" s="2"/>
      <c r="B15" s="6" t="s">
        <v>223</v>
      </c>
      <c r="C15" s="6" t="s">
        <v>237</v>
      </c>
      <c r="D15" s="3">
        <f>'Distribución coste centros'!G10+'Distribución coste centros'!G19+'Distribución coste centros'!G28+'Distribución coste centros'!G45+'Distribución coste centros'!G46</f>
        <v>4171.7626149425287</v>
      </c>
    </row>
    <row r="16" spans="1:4" x14ac:dyDescent="0.25">
      <c r="A16" s="2" t="str">
        <f>[1]Centros!$B12</f>
        <v>Almacén general</v>
      </c>
      <c r="B16" s="6" t="s">
        <v>37</v>
      </c>
      <c r="C16" s="6" t="s">
        <v>237</v>
      </c>
      <c r="D16" s="3">
        <f>'Distribución clases de coste'!B31+'Distribución clases de coste'!B83+'Distribución clases de coste'!B93+'Repartos de clases a centros'!G13+'Repartos de clases a centros'!G22</f>
        <v>5220.9508333333342</v>
      </c>
    </row>
    <row r="17" spans="1:4" x14ac:dyDescent="0.25">
      <c r="A17" s="2" t="s">
        <v>53</v>
      </c>
      <c r="B17" s="9" t="s">
        <v>171</v>
      </c>
      <c r="C17" s="9" t="s">
        <v>236</v>
      </c>
      <c r="D17" s="47">
        <f>'Distribución clases de coste'!B35+'Distribución costes a vehículos'!G42+'Distribución costes a vehículos'!G$12+'Distribución costes a vehículos'!G$29+'Distribución costes a vehículos'!G$74</f>
        <v>9904.9013927672258</v>
      </c>
    </row>
    <row r="18" spans="1:4" x14ac:dyDescent="0.25">
      <c r="A18" s="2" t="s">
        <v>55</v>
      </c>
      <c r="B18" s="9" t="s">
        <v>171</v>
      </c>
      <c r="C18" s="9" t="s">
        <v>236</v>
      </c>
      <c r="D18" s="47">
        <f>'Distribución clases de coste'!B36+'Distribución costes a vehículos'!G43+'Distribución costes a vehículos'!G$13+'Distribución costes a vehículos'!G$80</f>
        <v>9322.6245723629017</v>
      </c>
    </row>
    <row r="19" spans="1:4" x14ac:dyDescent="0.25">
      <c r="A19" s="2" t="s">
        <v>57</v>
      </c>
      <c r="B19" s="9" t="s">
        <v>171</v>
      </c>
      <c r="C19" s="9" t="s">
        <v>236</v>
      </c>
      <c r="D19" s="47">
        <f>'Distribución clases de coste'!B37+'Distribución costes a vehículos'!G44+'Distribución costes a vehículos'!G$37</f>
        <v>8181.5643703585574</v>
      </c>
    </row>
    <row r="20" spans="1:4" x14ac:dyDescent="0.25">
      <c r="A20" s="2" t="s">
        <v>59</v>
      </c>
      <c r="B20" s="9" t="s">
        <v>171</v>
      </c>
      <c r="C20" s="9" t="s">
        <v>236</v>
      </c>
      <c r="D20" s="47">
        <f>'Distribución clases de coste'!B38+'Distribución costes a vehículos'!G45+'Distribución costes a vehículos'!G$14+'Distribución costes a vehículos'!G$75</f>
        <v>7388.3849372212699</v>
      </c>
    </row>
    <row r="21" spans="1:4" x14ac:dyDescent="0.25">
      <c r="A21" s="2" t="s">
        <v>61</v>
      </c>
      <c r="B21" s="9" t="s">
        <v>171</v>
      </c>
      <c r="C21" s="9" t="s">
        <v>236</v>
      </c>
      <c r="D21" s="47">
        <f>'Distribución clases de coste'!B39+'Distribución costes a vehículos'!G46+'Distribución costes a vehículos'!G$22</f>
        <v>7750.2386814258352</v>
      </c>
    </row>
    <row r="22" spans="1:4" x14ac:dyDescent="0.25">
      <c r="A22" s="2" t="s">
        <v>63</v>
      </c>
      <c r="B22" s="9" t="s">
        <v>171</v>
      </c>
      <c r="C22" s="9" t="s">
        <v>236</v>
      </c>
      <c r="D22" s="47">
        <f>'Distribución clases de coste'!B40+'Distribución costes a vehículos'!G47+'Distribución costes a vehículos'!G$15</f>
        <v>7627.3538952637009</v>
      </c>
    </row>
    <row r="23" spans="1:4" x14ac:dyDescent="0.25">
      <c r="A23" s="2" t="s">
        <v>65</v>
      </c>
      <c r="B23" s="9" t="s">
        <v>171</v>
      </c>
      <c r="C23" s="9" t="s">
        <v>236</v>
      </c>
      <c r="D23" s="47">
        <f>'Distribución clases de coste'!B41+'Distribución costes a vehículos'!G48+'Distribución costes a vehículos'!G$23+'Distribución costes a vehículos'!G$81</f>
        <v>8966.3785057927362</v>
      </c>
    </row>
    <row r="24" spans="1:4" x14ac:dyDescent="0.25">
      <c r="A24" s="2" t="s">
        <v>67</v>
      </c>
      <c r="B24" s="9" t="s">
        <v>171</v>
      </c>
      <c r="C24" s="9" t="s">
        <v>236</v>
      </c>
      <c r="D24" s="47">
        <f>'Distribución clases de coste'!B42+'Distribución costes a vehículos'!G49+'Distribución costes a vehículos'!G$34+'Distribución costes a vehículos'!G$38</f>
        <v>8981.7358724270598</v>
      </c>
    </row>
    <row r="25" spans="1:4" x14ac:dyDescent="0.25">
      <c r="A25" s="2" t="s">
        <v>69</v>
      </c>
      <c r="B25" s="9" t="s">
        <v>171</v>
      </c>
      <c r="C25" s="9" t="s">
        <v>236</v>
      </c>
      <c r="D25" s="47">
        <f>'Distribución clases de coste'!B43+'Distribución costes a vehículos'!G50+'Distribución costes a vehículos'!G$2</f>
        <v>8174.8632984558708</v>
      </c>
    </row>
    <row r="26" spans="1:4" x14ac:dyDescent="0.25">
      <c r="A26" s="2" t="s">
        <v>71</v>
      </c>
      <c r="B26" s="9" t="s">
        <v>171</v>
      </c>
      <c r="C26" s="9" t="s">
        <v>236</v>
      </c>
      <c r="D26" s="47">
        <f>'Distribución clases de coste'!B44+'Distribución costes a vehículos'!G51+'Distribución costes a vehículos'!G$16</f>
        <v>8810.6546308659399</v>
      </c>
    </row>
    <row r="27" spans="1:4" x14ac:dyDescent="0.25">
      <c r="A27" s="2" t="s">
        <v>73</v>
      </c>
      <c r="B27" s="9" t="s">
        <v>171</v>
      </c>
      <c r="C27" s="9" t="s">
        <v>236</v>
      </c>
      <c r="D27" s="47">
        <f>'Distribución clases de coste'!B45+'Distribución costes a vehículos'!G52+'Distribución costes a vehículos'!G$7</f>
        <v>7563.4705510143176</v>
      </c>
    </row>
    <row r="28" spans="1:4" x14ac:dyDescent="0.25">
      <c r="A28" s="2" t="s">
        <v>75</v>
      </c>
      <c r="B28" s="9" t="s">
        <v>171</v>
      </c>
      <c r="C28" s="9" t="s">
        <v>236</v>
      </c>
      <c r="D28" s="47">
        <f>'Distribución clases de coste'!B46+'Distribución costes a vehículos'!G53+'Distribución costes a vehículos'!G$30+'Distribución costes a vehículos'!G$39+'Distribución costes a vehículos'!G$76</f>
        <v>9951.6602981348551</v>
      </c>
    </row>
    <row r="29" spans="1:4" x14ac:dyDescent="0.25">
      <c r="A29" s="2" t="s">
        <v>77</v>
      </c>
      <c r="B29" s="9" t="s">
        <v>171</v>
      </c>
      <c r="C29" s="9" t="s">
        <v>236</v>
      </c>
      <c r="D29" s="47">
        <f>'Distribución clases de coste'!B47+'Distribución costes a vehículos'!G54+'Distribución costes a vehículos'!G$24</f>
        <v>7612.9121575755298</v>
      </c>
    </row>
    <row r="30" spans="1:4" x14ac:dyDescent="0.25">
      <c r="A30" s="2" t="s">
        <v>79</v>
      </c>
      <c r="B30" s="9" t="s">
        <v>171</v>
      </c>
      <c r="C30" s="9" t="s">
        <v>236</v>
      </c>
      <c r="D30" s="47">
        <f>'Distribución clases de coste'!B48+'Distribución costes a vehículos'!G55+'Distribución costes a vehículos'!G$17</f>
        <v>7604.0798695285757</v>
      </c>
    </row>
    <row r="31" spans="1:4" x14ac:dyDescent="0.25">
      <c r="A31" s="2" t="s">
        <v>81</v>
      </c>
      <c r="B31" s="9" t="s">
        <v>171</v>
      </c>
      <c r="C31" s="9" t="s">
        <v>236</v>
      </c>
      <c r="D31" s="47">
        <f>'Distribución clases de coste'!B49+'Distribución costes a vehículos'!G56+'Distribución costes a vehículos'!G$3+'Distribución costes a vehículos'!G$35+'Distribución costes a vehículos'!G$77</f>
        <v>9923.1967666422315</v>
      </c>
    </row>
    <row r="32" spans="1:4" x14ac:dyDescent="0.25">
      <c r="A32" s="2" t="s">
        <v>83</v>
      </c>
      <c r="B32" s="9" t="s">
        <v>171</v>
      </c>
      <c r="C32" s="9" t="s">
        <v>236</v>
      </c>
      <c r="D32" s="47">
        <f>'Distribución clases de coste'!B50+'Distribución costes a vehículos'!G57+'Distribución costes a vehículos'!G$18</f>
        <v>7373.6403379608664</v>
      </c>
    </row>
    <row r="33" spans="1:4" x14ac:dyDescent="0.25">
      <c r="A33" s="2" t="s">
        <v>85</v>
      </c>
      <c r="B33" s="9" t="s">
        <v>171</v>
      </c>
      <c r="C33" s="9" t="s">
        <v>236</v>
      </c>
      <c r="D33" s="47">
        <f>'Distribución clases de coste'!B51+'Distribución costes a vehículos'!G58+'Distribución costes a vehículos'!G$19+'Distribución costes a vehículos'!G$33</f>
        <v>9219.6903135438042</v>
      </c>
    </row>
    <row r="34" spans="1:4" x14ac:dyDescent="0.25">
      <c r="A34" s="2" t="s">
        <v>87</v>
      </c>
      <c r="B34" s="9" t="s">
        <v>171</v>
      </c>
      <c r="C34" s="9" t="s">
        <v>236</v>
      </c>
      <c r="D34" s="47">
        <f>'Distribución clases de coste'!B52+'Distribución costes a vehículos'!G59+'Distribución costes a vehículos'!G$25</f>
        <v>7732.1552119132202</v>
      </c>
    </row>
    <row r="35" spans="1:4" x14ac:dyDescent="0.25">
      <c r="A35" s="2" t="s">
        <v>89</v>
      </c>
      <c r="B35" s="9" t="s">
        <v>171</v>
      </c>
      <c r="C35" s="9" t="s">
        <v>236</v>
      </c>
      <c r="D35" s="47">
        <f>'Distribución clases de coste'!B53+'Distribución costes a vehículos'!G60+'Distribución costes a vehículos'!G$26</f>
        <v>7660.894384808762</v>
      </c>
    </row>
    <row r="36" spans="1:4" x14ac:dyDescent="0.25">
      <c r="A36" s="2" t="s">
        <v>91</v>
      </c>
      <c r="B36" s="9" t="s">
        <v>171</v>
      </c>
      <c r="C36" s="9" t="s">
        <v>236</v>
      </c>
      <c r="D36" s="47">
        <f>'Distribución clases de coste'!B54+'Distribución costes a vehículos'!G61+'Distribución costes a vehículos'!G$4+'Distribución costes a vehículos'!G$78</f>
        <v>8568.5167913737732</v>
      </c>
    </row>
    <row r="37" spans="1:4" x14ac:dyDescent="0.25">
      <c r="A37" s="2" t="s">
        <v>93</v>
      </c>
      <c r="B37" s="9" t="s">
        <v>171</v>
      </c>
      <c r="C37" s="9" t="s">
        <v>236</v>
      </c>
      <c r="D37" s="47">
        <f>'Distribución clases de coste'!B55+'Distribución costes a vehículos'!G62+'Distribución costes a vehículos'!G$20</f>
        <v>7311.7592268998669</v>
      </c>
    </row>
    <row r="38" spans="1:4" x14ac:dyDescent="0.25">
      <c r="A38" s="2" t="s">
        <v>95</v>
      </c>
      <c r="B38" s="9" t="s">
        <v>171</v>
      </c>
      <c r="C38" s="9" t="s">
        <v>236</v>
      </c>
      <c r="D38" s="47">
        <f>'Distribución clases de coste'!B56+'Distribución costes a vehículos'!G63+'Distribución costes a vehículos'!G$8+'Distribución costes a vehículos'!G$31+'Distribución costes a vehículos'!G$36</f>
        <v>10927.641165409676</v>
      </c>
    </row>
    <row r="39" spans="1:4" x14ac:dyDescent="0.25">
      <c r="A39" s="2" t="s">
        <v>97</v>
      </c>
      <c r="B39" s="9" t="s">
        <v>171</v>
      </c>
      <c r="C39" s="9" t="s">
        <v>236</v>
      </c>
      <c r="D39" s="47">
        <f>'Distribución clases de coste'!B57+'Distribución costes a vehículos'!G64+'Distribución costes a vehículos'!G$40+'Distribución costes a vehículos'!G$79</f>
        <v>8212.9406340295209</v>
      </c>
    </row>
    <row r="40" spans="1:4" x14ac:dyDescent="0.25">
      <c r="A40" s="2" t="s">
        <v>99</v>
      </c>
      <c r="B40" s="9" t="s">
        <v>171</v>
      </c>
      <c r="C40" s="9" t="s">
        <v>236</v>
      </c>
      <c r="D40" s="47">
        <f>'Distribución clases de coste'!B58+'Distribución costes a vehículos'!G65+'Distribución costes a vehículos'!G$27</f>
        <v>7377.6273152752674</v>
      </c>
    </row>
    <row r="41" spans="1:4" x14ac:dyDescent="0.25">
      <c r="A41" s="2" t="s">
        <v>101</v>
      </c>
      <c r="B41" s="9" t="s">
        <v>171</v>
      </c>
      <c r="C41" s="9" t="s">
        <v>236</v>
      </c>
      <c r="D41" s="47">
        <f>'Distribución clases de coste'!B59+'Distribución costes a vehículos'!G66+'Distribución costes a vehículos'!G$21</f>
        <v>8246.5492549603532</v>
      </c>
    </row>
    <row r="42" spans="1:4" x14ac:dyDescent="0.25">
      <c r="A42" s="2" t="s">
        <v>103</v>
      </c>
      <c r="B42" s="9" t="s">
        <v>171</v>
      </c>
      <c r="C42" s="9" t="s">
        <v>236</v>
      </c>
      <c r="D42" s="47">
        <f>'Distribución clases de coste'!B60+'Distribución costes a vehículos'!G67+'Distribución costes a vehículos'!G$9</f>
        <v>7938.1621078266362</v>
      </c>
    </row>
    <row r="43" spans="1:4" x14ac:dyDescent="0.25">
      <c r="A43" s="2" t="s">
        <v>105</v>
      </c>
      <c r="B43" s="9" t="s">
        <v>171</v>
      </c>
      <c r="C43" s="9" t="s">
        <v>236</v>
      </c>
      <c r="D43" s="47">
        <f>'Distribución clases de coste'!B61+'Distribución costes a vehículos'!G68+'Distribución costes a vehículos'!G$5</f>
        <v>1180.33</v>
      </c>
    </row>
    <row r="44" spans="1:4" x14ac:dyDescent="0.25">
      <c r="A44" s="2" t="s">
        <v>107</v>
      </c>
      <c r="B44" s="9" t="s">
        <v>171</v>
      </c>
      <c r="C44" s="9" t="s">
        <v>236</v>
      </c>
      <c r="D44" s="47">
        <f>'Distribución clases de coste'!B62+'Distribución costes a vehículos'!G69+'Distribución costes a vehículos'!G$10</f>
        <v>7684.0695244414355</v>
      </c>
    </row>
    <row r="45" spans="1:4" x14ac:dyDescent="0.25">
      <c r="A45" s="2" t="s">
        <v>109</v>
      </c>
      <c r="B45" s="9" t="s">
        <v>171</v>
      </c>
      <c r="C45" s="9" t="s">
        <v>236</v>
      </c>
      <c r="D45" s="47">
        <f>'Distribución clases de coste'!B63+'Distribución costes a vehículos'!G70+'Distribución costes a vehículos'!G$6</f>
        <v>7874.9579073840978</v>
      </c>
    </row>
    <row r="46" spans="1:4" x14ac:dyDescent="0.25">
      <c r="A46" s="2" t="s">
        <v>224</v>
      </c>
      <c r="B46" s="9" t="s">
        <v>171</v>
      </c>
      <c r="C46" s="9" t="s">
        <v>236</v>
      </c>
      <c r="D46" s="47">
        <f>'Distribución clases de coste'!B64+'Distribución costes a vehículos'!G71+'Distribución costes a vehículos'!G$11+'Distribución costes a vehículos'!G$32</f>
        <v>10299.426138171561</v>
      </c>
    </row>
    <row r="47" spans="1:4" x14ac:dyDescent="0.25">
      <c r="A47" s="2" t="s">
        <v>113</v>
      </c>
      <c r="B47" s="9" t="s">
        <v>171</v>
      </c>
      <c r="C47" s="9" t="s">
        <v>236</v>
      </c>
      <c r="D47" s="47">
        <f>'Distribución clases de coste'!B65+'Distribución costes a vehículos'!G72+'Distribución costes a vehículos'!G$41</f>
        <v>7430.7521836142723</v>
      </c>
    </row>
    <row r="48" spans="1:4" x14ac:dyDescent="0.25">
      <c r="A48" s="2" t="s">
        <v>111</v>
      </c>
      <c r="B48" s="9" t="s">
        <v>171</v>
      </c>
      <c r="C48" s="9" t="s">
        <v>236</v>
      </c>
      <c r="D48" s="47">
        <f>'Distribución clases de coste'!B66+'Distribución costes a vehículos'!G73+'Distribución costes a vehículos'!G$28+'Distribución costes a vehículos'!G$82</f>
        <v>8935.1577025502811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workbookViewId="0"/>
  </sheetViews>
  <sheetFormatPr baseColWidth="10" defaultRowHeight="15" x14ac:dyDescent="0.25"/>
  <cols>
    <col min="1" max="1" width="37.7109375" customWidth="1"/>
    <col min="2" max="2" width="42" customWidth="1"/>
    <col min="3" max="3" width="13" customWidth="1"/>
    <col min="4" max="4" width="18.7109375" customWidth="1"/>
    <col min="5" max="5" width="38.5703125" customWidth="1"/>
    <col min="6" max="6" width="25.42578125" bestFit="1" customWidth="1"/>
    <col min="7" max="7" width="10.85546875" customWidth="1"/>
    <col min="9" max="9" width="24.140625" customWidth="1"/>
    <col min="10" max="10" width="36.5703125" customWidth="1"/>
  </cols>
  <sheetData>
    <row r="1" spans="1:10" ht="32.25" customHeight="1" x14ac:dyDescent="0.25">
      <c r="A1" s="1" t="s">
        <v>0</v>
      </c>
      <c r="B1" s="1" t="s">
        <v>1</v>
      </c>
      <c r="C1" s="1" t="s">
        <v>235</v>
      </c>
      <c r="D1" s="4" t="s">
        <v>6</v>
      </c>
      <c r="E1" s="4" t="s">
        <v>240</v>
      </c>
      <c r="F1" s="4" t="s">
        <v>151</v>
      </c>
      <c r="G1" s="4" t="s">
        <v>150</v>
      </c>
      <c r="H1" s="4" t="s">
        <v>6</v>
      </c>
      <c r="I1" s="4" t="s">
        <v>245</v>
      </c>
      <c r="J1" s="4" t="s">
        <v>246</v>
      </c>
    </row>
    <row r="2" spans="1:10" x14ac:dyDescent="0.25">
      <c r="A2" s="2" t="str">
        <f>[1]Centros!$B$3</f>
        <v>Gerencia</v>
      </c>
      <c r="B2" s="6" t="s">
        <v>20</v>
      </c>
      <c r="C2" s="6" t="s">
        <v>233</v>
      </c>
      <c r="D2" s="3">
        <f>'Distribución clases de coste'!B10+'Distribución clases de coste'!B11+'Distribución clases de coste'!B16+'Distribución clases de coste'!B21+'Distribución clases de coste'!B22+'Distribución clases de coste'!B67+'Distribución clases de coste'!B74+'Distribución clases de coste'!B84+'Repartos de clases a centros'!G2+'Repartos de clases a centros'!G5+'Repartos de clases a centros'!G14</f>
        <v>28541.254314079422</v>
      </c>
      <c r="E2" s="2"/>
      <c r="F2" s="2"/>
      <c r="G2" s="2"/>
      <c r="H2" s="2"/>
      <c r="I2" s="2"/>
      <c r="J2" s="2"/>
    </row>
    <row r="3" spans="1:10" x14ac:dyDescent="0.25">
      <c r="A3" s="2" t="str">
        <f>[1]Centros!$B4</f>
        <v>Dirección técnica</v>
      </c>
      <c r="B3" s="6" t="s">
        <v>215</v>
      </c>
      <c r="C3" s="6" t="s">
        <v>236</v>
      </c>
      <c r="D3" s="3">
        <f>'Distribución coste centros'!G2+'Distribución coste centros'!G11+'Distribución coste centros'!G20+'Distribución coste centros'!G29+'Distribución coste centros'!G38</f>
        <v>4322.5780072202169</v>
      </c>
      <c r="E3" s="2"/>
      <c r="F3" s="2"/>
      <c r="G3" s="2"/>
      <c r="H3" s="2"/>
      <c r="I3" s="2"/>
      <c r="J3" s="2"/>
    </row>
    <row r="4" spans="1:10" x14ac:dyDescent="0.25">
      <c r="A4" s="2"/>
      <c r="B4" s="6" t="s">
        <v>216</v>
      </c>
      <c r="C4" s="6" t="s">
        <v>236</v>
      </c>
      <c r="D4" s="3">
        <f>'Distribución coste centros'!G3+'Distribución coste centros'!G12+'Distribución coste centros'!G21+'Distribución coste centros'!G30+'Distribución coste centros'!G39</f>
        <v>10086.015350180505</v>
      </c>
      <c r="E4" s="2"/>
      <c r="F4" s="2"/>
      <c r="G4" s="2"/>
      <c r="H4" s="2"/>
      <c r="I4" s="2"/>
      <c r="J4" s="2"/>
    </row>
    <row r="5" spans="1:10" x14ac:dyDescent="0.25">
      <c r="A5" s="2" t="str">
        <f>[1]Centros!$B5</f>
        <v>Administración general</v>
      </c>
      <c r="B5" s="6" t="s">
        <v>22</v>
      </c>
      <c r="C5" s="6" t="s">
        <v>233</v>
      </c>
      <c r="D5" s="3">
        <f>'Distribución clases de coste'!B12+'Distribución clases de coste'!B24+'Distribución clases de coste'!B76+'Distribución clases de coste'!B86+'Repartos de clases a centros'!G7+'Repartos de clases a centros'!G16</f>
        <v>28954.049350180507</v>
      </c>
      <c r="E5" s="2"/>
      <c r="F5" s="2"/>
      <c r="G5" s="2"/>
      <c r="H5" s="2"/>
      <c r="I5" s="2"/>
      <c r="J5" s="2"/>
    </row>
    <row r="6" spans="1:10" x14ac:dyDescent="0.25">
      <c r="A6" s="2" t="str">
        <f>[1]Centros!$B6</f>
        <v>Limpieza</v>
      </c>
      <c r="B6" s="6" t="s">
        <v>217</v>
      </c>
      <c r="C6" s="6" t="s">
        <v>237</v>
      </c>
      <c r="D6" s="3">
        <f>'Distribución coste centros'!G4+'Distribución coste centros'!G13+'Distribución coste centros'!G22+'Distribución coste centros'!G31+'Distribución coste centros'!G40</f>
        <v>5060.0782238267157</v>
      </c>
      <c r="E6" s="2" t="s">
        <v>238</v>
      </c>
      <c r="F6" s="2" t="s">
        <v>239</v>
      </c>
      <c r="G6" s="2">
        <v>32</v>
      </c>
      <c r="H6" s="3">
        <f>D6/32</f>
        <v>158.12744449458486</v>
      </c>
      <c r="I6" s="2" t="s">
        <v>247</v>
      </c>
      <c r="J6" s="2"/>
    </row>
    <row r="7" spans="1:10" x14ac:dyDescent="0.25">
      <c r="A7" s="2"/>
      <c r="B7" s="6" t="s">
        <v>218</v>
      </c>
      <c r="C7" s="6" t="s">
        <v>237</v>
      </c>
      <c r="D7" s="3">
        <f>'Distribución coste centros'!G5+'Distribución coste centros'!G14+'Distribución coste centros'!G23+'Distribución coste centros'!G32+'Distribución coste centros'!G41</f>
        <v>7590.1173357400721</v>
      </c>
      <c r="E7" s="2" t="s">
        <v>241</v>
      </c>
      <c r="F7" s="2" t="s">
        <v>243</v>
      </c>
      <c r="G7" s="2">
        <v>410</v>
      </c>
      <c r="H7" s="3">
        <f>D$7*(G7/SUM(G$7:G$10))</f>
        <v>2450.3528406719915</v>
      </c>
      <c r="I7" s="2" t="s">
        <v>19</v>
      </c>
      <c r="J7" s="2" t="s">
        <v>20</v>
      </c>
    </row>
    <row r="8" spans="1:10" x14ac:dyDescent="0.25">
      <c r="A8" s="2"/>
      <c r="B8" s="6"/>
      <c r="C8" s="6"/>
      <c r="D8" s="3"/>
      <c r="E8" s="2"/>
      <c r="F8" s="2"/>
      <c r="G8" s="2">
        <f>180*0.3</f>
        <v>54</v>
      </c>
      <c r="H8" s="3">
        <f t="shared" ref="H8:H10" si="0">D$7*(G8/SUM(G$7:G$10))</f>
        <v>322.72939852753063</v>
      </c>
      <c r="I8" s="2" t="s">
        <v>43</v>
      </c>
      <c r="J8" s="6" t="s">
        <v>215</v>
      </c>
    </row>
    <row r="9" spans="1:10" x14ac:dyDescent="0.25">
      <c r="A9" s="2"/>
      <c r="B9" s="6"/>
      <c r="C9" s="6"/>
      <c r="D9" s="3"/>
      <c r="E9" s="2"/>
      <c r="F9" s="2"/>
      <c r="G9" s="2">
        <f>180*0.7</f>
        <v>125.99999999999999</v>
      </c>
      <c r="H9" s="3">
        <f t="shared" si="0"/>
        <v>753.03526323090466</v>
      </c>
      <c r="I9" s="2"/>
      <c r="J9" s="6" t="s">
        <v>216</v>
      </c>
    </row>
    <row r="10" spans="1:10" x14ac:dyDescent="0.25">
      <c r="A10" s="2"/>
      <c r="B10" s="6"/>
      <c r="C10" s="6"/>
      <c r="D10" s="3"/>
      <c r="E10" s="2"/>
      <c r="F10" s="2"/>
      <c r="G10" s="2">
        <v>680</v>
      </c>
      <c r="H10" s="3">
        <f t="shared" si="0"/>
        <v>4063.9998333096451</v>
      </c>
      <c r="I10" s="2" t="s">
        <v>22</v>
      </c>
      <c r="J10" s="6" t="s">
        <v>22</v>
      </c>
    </row>
    <row r="11" spans="1:10" s="15" customFormat="1" ht="30" x14ac:dyDescent="0.25">
      <c r="A11" s="13" t="str">
        <f>[1]Centros!$B7</f>
        <v>Informática y sistemas de información</v>
      </c>
      <c r="B11" s="9" t="s">
        <v>44</v>
      </c>
      <c r="C11" s="9" t="s">
        <v>237</v>
      </c>
      <c r="D11" s="14">
        <f>'Distribución clases de coste'!B26+'Distribución clases de coste'!B78+'Distribución clases de coste'!B88+'Repartos de clases a centros'!G9+'Repartos de clases a centros'!G18</f>
        <v>9123.1025992779778</v>
      </c>
      <c r="E11" s="13" t="s">
        <v>241</v>
      </c>
      <c r="F11" s="13" t="s">
        <v>242</v>
      </c>
      <c r="G11" s="13">
        <v>5</v>
      </c>
      <c r="H11" s="3">
        <f>D$11*(G11/SUM(G$11:G$14))</f>
        <v>2280.7756498194944</v>
      </c>
      <c r="I11" s="2" t="s">
        <v>19</v>
      </c>
      <c r="J11" s="2" t="s">
        <v>20</v>
      </c>
    </row>
    <row r="12" spans="1:10" s="15" customFormat="1" x14ac:dyDescent="0.25">
      <c r="A12" s="13"/>
      <c r="B12" s="9"/>
      <c r="C12" s="9"/>
      <c r="D12" s="14"/>
      <c r="E12" s="13"/>
      <c r="F12" s="13"/>
      <c r="G12" s="13">
        <f>4*0.3</f>
        <v>1.2</v>
      </c>
      <c r="H12" s="3">
        <f t="shared" ref="H12:H14" si="1">D$11*(G12/SUM(G$11:G$14))</f>
        <v>547.38615595667864</v>
      </c>
      <c r="I12" s="2" t="s">
        <v>43</v>
      </c>
      <c r="J12" s="6" t="s">
        <v>215</v>
      </c>
    </row>
    <row r="13" spans="1:10" s="15" customFormat="1" x14ac:dyDescent="0.25">
      <c r="A13" s="13"/>
      <c r="B13" s="9"/>
      <c r="C13" s="9"/>
      <c r="D13" s="14"/>
      <c r="E13" s="13"/>
      <c r="F13" s="13"/>
      <c r="G13" s="13">
        <f>4*0.7</f>
        <v>2.8</v>
      </c>
      <c r="H13" s="3">
        <f t="shared" si="1"/>
        <v>1277.2343638989169</v>
      </c>
      <c r="I13" s="2"/>
      <c r="J13" s="6" t="s">
        <v>216</v>
      </c>
    </row>
    <row r="14" spans="1:10" s="15" customFormat="1" x14ac:dyDescent="0.25">
      <c r="A14" s="13"/>
      <c r="B14" s="9"/>
      <c r="C14" s="9"/>
      <c r="D14" s="14"/>
      <c r="E14" s="13"/>
      <c r="F14" s="13"/>
      <c r="G14" s="13">
        <v>11</v>
      </c>
      <c r="H14" s="3">
        <f t="shared" si="1"/>
        <v>5017.7064296028884</v>
      </c>
      <c r="I14" s="2" t="s">
        <v>22</v>
      </c>
      <c r="J14" s="6" t="s">
        <v>22</v>
      </c>
    </row>
    <row r="15" spans="1:10" x14ac:dyDescent="0.25">
      <c r="A15" s="2" t="str">
        <f>[1]Centros!$B8</f>
        <v>Gestión de seguros</v>
      </c>
      <c r="B15" s="6" t="s">
        <v>219</v>
      </c>
      <c r="C15" s="6" t="s">
        <v>237</v>
      </c>
      <c r="D15" s="3">
        <f>'Distribución coste centros'!G6+'Distribución coste centros'!G15+'Distribución coste centros'!G24+'Distribución coste centros'!G33+'Distribución coste centros'!G42</f>
        <v>5547.2238555956701</v>
      </c>
      <c r="E15" s="2" t="s">
        <v>238</v>
      </c>
      <c r="F15" s="2" t="s">
        <v>239</v>
      </c>
      <c r="G15" s="2">
        <v>32</v>
      </c>
      <c r="H15" s="3">
        <f>D15/32</f>
        <v>173.35074548736469</v>
      </c>
      <c r="I15" s="2" t="s">
        <v>247</v>
      </c>
      <c r="J15" s="2"/>
    </row>
    <row r="16" spans="1:10" x14ac:dyDescent="0.25">
      <c r="A16" s="2"/>
      <c r="B16" s="6" t="s">
        <v>220</v>
      </c>
      <c r="C16" s="6" t="s">
        <v>237</v>
      </c>
      <c r="D16" s="3">
        <f>'Distribución coste centros'!G7+'Distribución coste centros'!G16+'Distribución coste centros'!G25+'Distribución coste centros'!G34+'Distribución coste centros'!G43</f>
        <v>693.40298194945876</v>
      </c>
      <c r="E16" s="2" t="s">
        <v>241</v>
      </c>
      <c r="F16" s="2" t="s">
        <v>243</v>
      </c>
      <c r="G16" s="2">
        <v>410</v>
      </c>
      <c r="H16" s="3">
        <f>D$16*(G16/SUM(G$16:G$19))</f>
        <v>223.85450598368354</v>
      </c>
      <c r="I16" s="2" t="s">
        <v>19</v>
      </c>
      <c r="J16" s="2" t="s">
        <v>20</v>
      </c>
    </row>
    <row r="17" spans="1:10" x14ac:dyDescent="0.25">
      <c r="A17" s="2"/>
      <c r="B17" s="6"/>
      <c r="C17" s="6"/>
      <c r="D17" s="3"/>
      <c r="E17" s="2"/>
      <c r="F17" s="2"/>
      <c r="G17" s="2">
        <f>180*0.3</f>
        <v>54</v>
      </c>
      <c r="H17" s="3">
        <f>D$16*(G17/SUM(G$16:G$19))</f>
        <v>29.483276397851004</v>
      </c>
      <c r="I17" s="2" t="s">
        <v>43</v>
      </c>
      <c r="J17" s="6" t="s">
        <v>215</v>
      </c>
    </row>
    <row r="18" spans="1:10" x14ac:dyDescent="0.25">
      <c r="A18" s="2"/>
      <c r="B18" s="6"/>
      <c r="C18" s="6"/>
      <c r="D18" s="3"/>
      <c r="E18" s="2"/>
      <c r="F18" s="2"/>
      <c r="G18" s="2">
        <f>180*0.7</f>
        <v>125.99999999999999</v>
      </c>
      <c r="H18" s="3">
        <f>D$16*(G18/SUM(G$16:G$19))</f>
        <v>68.794311594985658</v>
      </c>
      <c r="I18" s="2"/>
      <c r="J18" s="6" t="s">
        <v>216</v>
      </c>
    </row>
    <row r="19" spans="1:10" x14ac:dyDescent="0.25">
      <c r="A19" s="2"/>
      <c r="B19" s="6"/>
      <c r="C19" s="6"/>
      <c r="D19" s="3"/>
      <c r="E19" s="2"/>
      <c r="F19" s="2"/>
      <c r="G19" s="2">
        <v>680</v>
      </c>
      <c r="H19" s="3">
        <f t="shared" ref="H19" si="2">D$16*(G19/SUM(G$16:G$19))</f>
        <v>371.27088797293857</v>
      </c>
      <c r="I19" s="2" t="s">
        <v>22</v>
      </c>
      <c r="J19" s="6" t="s">
        <v>22</v>
      </c>
    </row>
    <row r="20" spans="1:10" s="15" customFormat="1" x14ac:dyDescent="0.25">
      <c r="A20" s="13"/>
      <c r="B20" s="9" t="s">
        <v>221</v>
      </c>
      <c r="C20" s="9" t="s">
        <v>237</v>
      </c>
      <c r="D20" s="14">
        <f>'Distribución coste centros'!G8+'Distribución coste centros'!G17+'Distribución coste centros'!G26+'Distribución coste centros'!G35+'Distribución coste centros'!G44</f>
        <v>693.40298194945876</v>
      </c>
      <c r="E20" s="13" t="s">
        <v>241</v>
      </c>
      <c r="F20" s="13" t="s">
        <v>244</v>
      </c>
      <c r="G20" s="13">
        <v>5</v>
      </c>
      <c r="H20" s="3">
        <f>D$20*(G20/SUM(G$20:G$23))</f>
        <v>173.35074548736469</v>
      </c>
      <c r="I20" s="2" t="s">
        <v>19</v>
      </c>
      <c r="J20" s="2" t="s">
        <v>20</v>
      </c>
    </row>
    <row r="21" spans="1:10" s="15" customFormat="1" x14ac:dyDescent="0.25">
      <c r="A21" s="13"/>
      <c r="B21" s="9"/>
      <c r="C21" s="9"/>
      <c r="D21" s="14"/>
      <c r="E21" s="13"/>
      <c r="F21" s="13"/>
      <c r="G21" s="13">
        <f>4*0.3</f>
        <v>1.2</v>
      </c>
      <c r="H21" s="3">
        <f t="shared" ref="H21:H23" si="3">D$20*(G21/SUM(G$20:G$23))</f>
        <v>41.604178916967527</v>
      </c>
      <c r="I21" s="2" t="s">
        <v>43</v>
      </c>
      <c r="J21" s="6" t="s">
        <v>215</v>
      </c>
    </row>
    <row r="22" spans="1:10" s="15" customFormat="1" x14ac:dyDescent="0.25">
      <c r="A22" s="13"/>
      <c r="B22" s="9"/>
      <c r="C22" s="9"/>
      <c r="D22" s="14"/>
      <c r="E22" s="13"/>
      <c r="F22" s="13"/>
      <c r="G22" s="13">
        <f>4*0.7</f>
        <v>2.8</v>
      </c>
      <c r="H22" s="3">
        <f t="shared" si="3"/>
        <v>97.07641747292422</v>
      </c>
      <c r="I22" s="2"/>
      <c r="J22" s="6" t="s">
        <v>216</v>
      </c>
    </row>
    <row r="23" spans="1:10" s="15" customFormat="1" x14ac:dyDescent="0.25">
      <c r="A23" s="13"/>
      <c r="B23" s="9"/>
      <c r="C23" s="9"/>
      <c r="D23" s="14"/>
      <c r="E23" s="13"/>
      <c r="F23" s="13"/>
      <c r="G23" s="13">
        <v>11</v>
      </c>
      <c r="H23" s="3">
        <f t="shared" si="3"/>
        <v>381.37164007220235</v>
      </c>
      <c r="I23" s="2" t="s">
        <v>22</v>
      </c>
      <c r="J23" s="6" t="s">
        <v>22</v>
      </c>
    </row>
    <row r="24" spans="1:10" x14ac:dyDescent="0.25">
      <c r="A24" s="2" t="str">
        <f>[1]Centros!$B9</f>
        <v>Área de movimiento centro de operaciones Norte</v>
      </c>
      <c r="B24" s="6" t="s">
        <v>21</v>
      </c>
      <c r="C24" s="6" t="s">
        <v>237</v>
      </c>
      <c r="D24" s="3">
        <f>'Distribución clases de coste'!B28+'Distribución clases de coste'!B68+'Distribución clases de coste'!B69+'Distribución clases de coste'!B80+'Distribución clases de coste'!B90+'Repartos de clases a centros'!G3+'Repartos de clases a centros'!G11+'Repartos de clases a centros'!G20</f>
        <v>13509.223333333333</v>
      </c>
      <c r="E24" s="2" t="s">
        <v>413</v>
      </c>
      <c r="F24" s="2" t="s">
        <v>239</v>
      </c>
      <c r="G24" s="2">
        <v>20</v>
      </c>
      <c r="H24" s="3">
        <f>D24/G24</f>
        <v>675.46116666666671</v>
      </c>
      <c r="I24" s="2" t="s">
        <v>247</v>
      </c>
      <c r="J24" s="2"/>
    </row>
    <row r="25" spans="1:10" x14ac:dyDescent="0.25">
      <c r="A25" s="2" t="str">
        <f>[1]Centros!$B10</f>
        <v>Área de movimiento centro de operaciones Sur</v>
      </c>
      <c r="B25" s="6" t="s">
        <v>21</v>
      </c>
      <c r="C25" s="6" t="s">
        <v>237</v>
      </c>
      <c r="D25" s="3">
        <f>'Distribución clases de coste'!B19+'Distribución clases de coste'!B29+'Distribución clases de coste'!B70+'Distribución clases de coste'!B73+'Distribución clases de coste'!B81+'Distribución clases de coste'!B91+'Repartos de clases a centros'!G4</f>
        <v>10773.215</v>
      </c>
      <c r="E25" s="2" t="s">
        <v>414</v>
      </c>
      <c r="F25" s="2" t="s">
        <v>239</v>
      </c>
      <c r="G25" s="2">
        <v>12</v>
      </c>
      <c r="H25" s="3">
        <f t="shared" ref="H25:H28" si="4">D25/G25</f>
        <v>897.76791666666668</v>
      </c>
      <c r="I25" s="2" t="s">
        <v>247</v>
      </c>
      <c r="J25" s="2"/>
    </row>
    <row r="26" spans="1:10" x14ac:dyDescent="0.25">
      <c r="A26" s="2" t="str">
        <f>[1]Centros!$B11</f>
        <v>Taller general</v>
      </c>
      <c r="B26" s="6" t="s">
        <v>222</v>
      </c>
      <c r="C26" s="6" t="s">
        <v>237</v>
      </c>
      <c r="D26" s="3">
        <f>'Distribución coste centros'!G9+'Distribución coste centros'!G18+'Distribución coste centros'!G27+'Distribución coste centros'!G36+'Distribución coste centros'!G37</f>
        <v>4191.4732183908036</v>
      </c>
      <c r="E26" s="2" t="s">
        <v>238</v>
      </c>
      <c r="F26" s="2" t="s">
        <v>239</v>
      </c>
      <c r="G26" s="2">
        <v>32</v>
      </c>
      <c r="H26" s="3">
        <f t="shared" si="4"/>
        <v>130.98353807471261</v>
      </c>
      <c r="I26" s="2" t="s">
        <v>247</v>
      </c>
      <c r="J26" s="2"/>
    </row>
    <row r="27" spans="1:10" x14ac:dyDescent="0.25">
      <c r="A27" s="2"/>
      <c r="B27" s="6" t="s">
        <v>223</v>
      </c>
      <c r="C27" s="6" t="s">
        <v>237</v>
      </c>
      <c r="D27" s="3">
        <f>'Distribución coste centros'!G10+'Distribución coste centros'!G19+'Distribución coste centros'!G28+'Distribución coste centros'!G45+'Distribución coste centros'!G46</f>
        <v>4171.7626149425287</v>
      </c>
      <c r="E27" s="2" t="s">
        <v>238</v>
      </c>
      <c r="F27" s="2" t="s">
        <v>239</v>
      </c>
      <c r="G27" s="2">
        <v>32</v>
      </c>
      <c r="H27" s="3">
        <f t="shared" si="4"/>
        <v>130.36758171695402</v>
      </c>
      <c r="I27" s="2" t="s">
        <v>247</v>
      </c>
      <c r="J27" s="2"/>
    </row>
    <row r="28" spans="1:10" x14ac:dyDescent="0.25">
      <c r="A28" s="2" t="str">
        <f>[1]Centros!$B12</f>
        <v>Almacén general</v>
      </c>
      <c r="B28" s="6" t="s">
        <v>37</v>
      </c>
      <c r="C28" s="6" t="s">
        <v>237</v>
      </c>
      <c r="D28" s="3">
        <f>'Distribución clases de coste'!B31+'Distribución clases de coste'!B83+'Distribución clases de coste'!B93+'Repartos de clases a centros'!G13+'Repartos de clases a centros'!G22</f>
        <v>5220.9508333333342</v>
      </c>
      <c r="E28" s="2" t="s">
        <v>238</v>
      </c>
      <c r="F28" s="2" t="s">
        <v>239</v>
      </c>
      <c r="G28" s="2">
        <v>32</v>
      </c>
      <c r="H28" s="3">
        <f t="shared" si="4"/>
        <v>163.15471354166669</v>
      </c>
      <c r="I28" s="2" t="s">
        <v>247</v>
      </c>
      <c r="J28" s="2"/>
    </row>
    <row r="29" spans="1:10" x14ac:dyDescent="0.25">
      <c r="A29" s="2" t="s">
        <v>53</v>
      </c>
      <c r="B29" s="9" t="s">
        <v>171</v>
      </c>
      <c r="C29" s="9" t="s">
        <v>236</v>
      </c>
      <c r="D29" s="3">
        <v>9904.901392767224</v>
      </c>
      <c r="E29" s="2"/>
      <c r="F29" s="2"/>
      <c r="G29" s="2"/>
      <c r="H29" s="2"/>
      <c r="I29" s="2"/>
      <c r="J29" s="2"/>
    </row>
    <row r="30" spans="1:10" x14ac:dyDescent="0.25">
      <c r="A30" s="2" t="s">
        <v>55</v>
      </c>
      <c r="B30" s="9" t="s">
        <v>171</v>
      </c>
      <c r="C30" s="9" t="s">
        <v>236</v>
      </c>
      <c r="D30" s="3">
        <v>9322.6245723629017</v>
      </c>
      <c r="E30" s="2"/>
      <c r="F30" s="2"/>
      <c r="G30" s="2"/>
      <c r="H30" s="2"/>
      <c r="I30" s="2"/>
      <c r="J30" s="2"/>
    </row>
    <row r="31" spans="1:10" x14ac:dyDescent="0.25">
      <c r="A31" s="2" t="s">
        <v>57</v>
      </c>
      <c r="B31" s="9" t="s">
        <v>171</v>
      </c>
      <c r="C31" s="9" t="s">
        <v>236</v>
      </c>
      <c r="D31" s="3">
        <v>8181.5643703585583</v>
      </c>
      <c r="E31" s="2"/>
      <c r="F31" s="2"/>
      <c r="G31" s="2"/>
      <c r="H31" s="2"/>
      <c r="I31" s="2"/>
      <c r="J31" s="2"/>
    </row>
    <row r="32" spans="1:10" x14ac:dyDescent="0.25">
      <c r="A32" s="2" t="s">
        <v>59</v>
      </c>
      <c r="B32" s="9" t="s">
        <v>171</v>
      </c>
      <c r="C32" s="9" t="s">
        <v>236</v>
      </c>
      <c r="D32" s="3">
        <v>7388.384937221269</v>
      </c>
      <c r="E32" s="2"/>
      <c r="F32" s="2"/>
      <c r="G32" s="2"/>
      <c r="H32" s="2"/>
      <c r="I32" s="2"/>
      <c r="J32" s="2"/>
    </row>
    <row r="33" spans="1:10" x14ac:dyDescent="0.25">
      <c r="A33" s="2" t="s">
        <v>61</v>
      </c>
      <c r="B33" s="9" t="s">
        <v>171</v>
      </c>
      <c r="C33" s="9" t="s">
        <v>236</v>
      </c>
      <c r="D33" s="3">
        <v>7750.2386814258343</v>
      </c>
      <c r="E33" s="2"/>
      <c r="F33" s="2"/>
      <c r="G33" s="2"/>
      <c r="H33" s="2"/>
      <c r="I33" s="2"/>
      <c r="J33" s="2"/>
    </row>
    <row r="34" spans="1:10" x14ac:dyDescent="0.25">
      <c r="A34" s="2" t="s">
        <v>63</v>
      </c>
      <c r="B34" s="9" t="s">
        <v>171</v>
      </c>
      <c r="C34" s="9" t="s">
        <v>236</v>
      </c>
      <c r="D34" s="3">
        <v>7627.3538952637009</v>
      </c>
      <c r="E34" s="2"/>
      <c r="F34" s="2"/>
      <c r="G34" s="2"/>
      <c r="H34" s="2"/>
      <c r="I34" s="2"/>
      <c r="J34" s="2"/>
    </row>
    <row r="35" spans="1:10" x14ac:dyDescent="0.25">
      <c r="A35" s="2" t="s">
        <v>65</v>
      </c>
      <c r="B35" s="9" t="s">
        <v>171</v>
      </c>
      <c r="C35" s="9" t="s">
        <v>236</v>
      </c>
      <c r="D35" s="3">
        <v>8966.3785057927362</v>
      </c>
      <c r="E35" s="2"/>
      <c r="F35" s="2"/>
      <c r="G35" s="2"/>
      <c r="H35" s="2"/>
      <c r="I35" s="2"/>
      <c r="J35" s="2"/>
    </row>
    <row r="36" spans="1:10" x14ac:dyDescent="0.25">
      <c r="A36" s="2" t="s">
        <v>67</v>
      </c>
      <c r="B36" s="9" t="s">
        <v>171</v>
      </c>
      <c r="C36" s="9" t="s">
        <v>236</v>
      </c>
      <c r="D36" s="3">
        <v>8981.735872427058</v>
      </c>
      <c r="E36" s="2"/>
      <c r="F36" s="2"/>
      <c r="G36" s="2"/>
      <c r="H36" s="2"/>
      <c r="I36" s="2"/>
      <c r="J36" s="2"/>
    </row>
    <row r="37" spans="1:10" x14ac:dyDescent="0.25">
      <c r="A37" s="2" t="s">
        <v>69</v>
      </c>
      <c r="B37" s="9" t="s">
        <v>171</v>
      </c>
      <c r="C37" s="9" t="s">
        <v>236</v>
      </c>
      <c r="D37" s="3">
        <v>8174.8632984558708</v>
      </c>
      <c r="E37" s="2"/>
      <c r="F37" s="2"/>
      <c r="G37" s="2"/>
      <c r="H37" s="2"/>
      <c r="I37" s="2"/>
      <c r="J37" s="2"/>
    </row>
    <row r="38" spans="1:10" x14ac:dyDescent="0.25">
      <c r="A38" s="2" t="s">
        <v>71</v>
      </c>
      <c r="B38" s="9" t="s">
        <v>171</v>
      </c>
      <c r="C38" s="9" t="s">
        <v>236</v>
      </c>
      <c r="D38" s="3">
        <v>8810.6546308659399</v>
      </c>
      <c r="E38" s="2"/>
      <c r="F38" s="2"/>
      <c r="G38" s="2"/>
      <c r="H38" s="2"/>
      <c r="I38" s="2"/>
      <c r="J38" s="2"/>
    </row>
    <row r="39" spans="1:10" x14ac:dyDescent="0.25">
      <c r="A39" s="2" t="s">
        <v>73</v>
      </c>
      <c r="B39" s="9" t="s">
        <v>171</v>
      </c>
      <c r="C39" s="9" t="s">
        <v>236</v>
      </c>
      <c r="D39" s="3">
        <v>7563.4705510143176</v>
      </c>
      <c r="E39" s="2"/>
      <c r="F39" s="2"/>
      <c r="G39" s="2"/>
      <c r="H39" s="2"/>
      <c r="I39" s="2"/>
      <c r="J39" s="2"/>
    </row>
    <row r="40" spans="1:10" x14ac:dyDescent="0.25">
      <c r="A40" s="2" t="s">
        <v>75</v>
      </c>
      <c r="B40" s="9" t="s">
        <v>171</v>
      </c>
      <c r="C40" s="9" t="s">
        <v>236</v>
      </c>
      <c r="D40" s="3">
        <v>9951.6602981348551</v>
      </c>
      <c r="E40" s="2"/>
      <c r="F40" s="2"/>
      <c r="G40" s="2"/>
      <c r="H40" s="2"/>
      <c r="I40" s="2"/>
      <c r="J40" s="2"/>
    </row>
    <row r="41" spans="1:10" x14ac:dyDescent="0.25">
      <c r="A41" s="2" t="s">
        <v>77</v>
      </c>
      <c r="B41" s="9" t="s">
        <v>171</v>
      </c>
      <c r="C41" s="9" t="s">
        <v>236</v>
      </c>
      <c r="D41" s="3">
        <v>7612.9121575755298</v>
      </c>
      <c r="E41" s="2"/>
      <c r="F41" s="2"/>
      <c r="G41" s="2"/>
      <c r="H41" s="2"/>
      <c r="I41" s="2"/>
      <c r="J41" s="2"/>
    </row>
    <row r="42" spans="1:10" x14ac:dyDescent="0.25">
      <c r="A42" s="2" t="s">
        <v>79</v>
      </c>
      <c r="B42" s="9" t="s">
        <v>171</v>
      </c>
      <c r="C42" s="9" t="s">
        <v>236</v>
      </c>
      <c r="D42" s="3">
        <v>7604.0798695285748</v>
      </c>
      <c r="E42" s="2"/>
      <c r="F42" s="2"/>
      <c r="G42" s="2"/>
      <c r="H42" s="2"/>
      <c r="I42" s="2"/>
      <c r="J42" s="2"/>
    </row>
    <row r="43" spans="1:10" x14ac:dyDescent="0.25">
      <c r="A43" s="2" t="s">
        <v>81</v>
      </c>
      <c r="B43" s="9" t="s">
        <v>171</v>
      </c>
      <c r="C43" s="9" t="s">
        <v>236</v>
      </c>
      <c r="D43" s="3">
        <v>9923.1967666422315</v>
      </c>
      <c r="E43" s="2"/>
      <c r="F43" s="2"/>
      <c r="G43" s="2"/>
      <c r="H43" s="2"/>
      <c r="I43" s="2"/>
      <c r="J43" s="2"/>
    </row>
    <row r="44" spans="1:10" x14ac:dyDescent="0.25">
      <c r="A44" s="2" t="s">
        <v>83</v>
      </c>
      <c r="B44" s="9" t="s">
        <v>171</v>
      </c>
      <c r="C44" s="9" t="s">
        <v>236</v>
      </c>
      <c r="D44" s="3">
        <v>7373.6403379608664</v>
      </c>
      <c r="E44" s="2"/>
      <c r="F44" s="2"/>
      <c r="G44" s="2"/>
      <c r="H44" s="2"/>
      <c r="I44" s="2"/>
      <c r="J44" s="2"/>
    </row>
    <row r="45" spans="1:10" x14ac:dyDescent="0.25">
      <c r="A45" s="2" t="s">
        <v>85</v>
      </c>
      <c r="B45" s="9" t="s">
        <v>171</v>
      </c>
      <c r="C45" s="9" t="s">
        <v>236</v>
      </c>
      <c r="D45" s="3">
        <v>9219.6903135438042</v>
      </c>
      <c r="E45" s="2"/>
      <c r="F45" s="2"/>
      <c r="G45" s="2"/>
      <c r="H45" s="2"/>
      <c r="I45" s="2"/>
      <c r="J45" s="2"/>
    </row>
    <row r="46" spans="1:10" x14ac:dyDescent="0.25">
      <c r="A46" s="2" t="s">
        <v>87</v>
      </c>
      <c r="B46" s="9" t="s">
        <v>171</v>
      </c>
      <c r="C46" s="9" t="s">
        <v>236</v>
      </c>
      <c r="D46" s="3">
        <v>7732.1552119132202</v>
      </c>
      <c r="E46" s="2"/>
      <c r="F46" s="2"/>
      <c r="G46" s="2"/>
      <c r="H46" s="2"/>
      <c r="I46" s="2"/>
      <c r="J46" s="2"/>
    </row>
    <row r="47" spans="1:10" x14ac:dyDescent="0.25">
      <c r="A47" s="2" t="s">
        <v>89</v>
      </c>
      <c r="B47" s="9" t="s">
        <v>171</v>
      </c>
      <c r="C47" s="9" t="s">
        <v>236</v>
      </c>
      <c r="D47" s="3">
        <v>7660.894384808762</v>
      </c>
      <c r="E47" s="2"/>
      <c r="F47" s="2"/>
      <c r="G47" s="2"/>
      <c r="H47" s="2"/>
      <c r="I47" s="2"/>
      <c r="J47" s="2"/>
    </row>
    <row r="48" spans="1:10" x14ac:dyDescent="0.25">
      <c r="A48" s="2" t="s">
        <v>91</v>
      </c>
      <c r="B48" s="9" t="s">
        <v>171</v>
      </c>
      <c r="C48" s="9" t="s">
        <v>236</v>
      </c>
      <c r="D48" s="3">
        <v>8568.516791373775</v>
      </c>
      <c r="E48" s="2"/>
      <c r="F48" s="2"/>
      <c r="G48" s="2"/>
      <c r="H48" s="2"/>
      <c r="I48" s="2"/>
      <c r="J48" s="2"/>
    </row>
    <row r="49" spans="1:10" x14ac:dyDescent="0.25">
      <c r="A49" s="2" t="s">
        <v>93</v>
      </c>
      <c r="B49" s="9" t="s">
        <v>171</v>
      </c>
      <c r="C49" s="9" t="s">
        <v>236</v>
      </c>
      <c r="D49" s="3">
        <v>7311.7592268998669</v>
      </c>
      <c r="E49" s="2"/>
      <c r="F49" s="2"/>
      <c r="G49" s="2"/>
      <c r="H49" s="2"/>
      <c r="I49" s="2"/>
      <c r="J49" s="2"/>
    </row>
    <row r="50" spans="1:10" x14ac:dyDescent="0.25">
      <c r="A50" s="2" t="s">
        <v>95</v>
      </c>
      <c r="B50" s="9" t="s">
        <v>171</v>
      </c>
      <c r="C50" s="9" t="s">
        <v>236</v>
      </c>
      <c r="D50" s="3">
        <v>10927.641165409674</v>
      </c>
      <c r="E50" s="2"/>
      <c r="F50" s="2"/>
      <c r="G50" s="2"/>
      <c r="H50" s="2"/>
      <c r="I50" s="2"/>
      <c r="J50" s="2"/>
    </row>
    <row r="51" spans="1:10" x14ac:dyDescent="0.25">
      <c r="A51" s="2" t="s">
        <v>97</v>
      </c>
      <c r="B51" s="9" t="s">
        <v>171</v>
      </c>
      <c r="C51" s="9" t="s">
        <v>236</v>
      </c>
      <c r="D51" s="3">
        <v>8212.9406340295209</v>
      </c>
      <c r="E51" s="2"/>
      <c r="F51" s="2"/>
      <c r="G51" s="2"/>
      <c r="H51" s="2"/>
      <c r="I51" s="2"/>
      <c r="J51" s="2"/>
    </row>
    <row r="52" spans="1:10" x14ac:dyDescent="0.25">
      <c r="A52" s="2" t="s">
        <v>99</v>
      </c>
      <c r="B52" s="9" t="s">
        <v>171</v>
      </c>
      <c r="C52" s="9" t="s">
        <v>236</v>
      </c>
      <c r="D52" s="3">
        <v>7377.6273152752674</v>
      </c>
      <c r="E52" s="2"/>
      <c r="F52" s="2"/>
      <c r="G52" s="2"/>
      <c r="H52" s="2"/>
      <c r="I52" s="2"/>
      <c r="J52" s="2"/>
    </row>
    <row r="53" spans="1:10" x14ac:dyDescent="0.25">
      <c r="A53" s="2" t="s">
        <v>101</v>
      </c>
      <c r="B53" s="9" t="s">
        <v>171</v>
      </c>
      <c r="C53" s="9" t="s">
        <v>236</v>
      </c>
      <c r="D53" s="3">
        <v>8246.5492549603532</v>
      </c>
      <c r="E53" s="2"/>
      <c r="F53" s="2"/>
      <c r="G53" s="2"/>
      <c r="H53" s="2"/>
      <c r="I53" s="2"/>
      <c r="J53" s="2"/>
    </row>
    <row r="54" spans="1:10" x14ac:dyDescent="0.25">
      <c r="A54" s="2" t="s">
        <v>103</v>
      </c>
      <c r="B54" s="9" t="s">
        <v>171</v>
      </c>
      <c r="C54" s="9" t="s">
        <v>236</v>
      </c>
      <c r="D54" s="3">
        <v>7938.1621078266353</v>
      </c>
      <c r="E54" s="2"/>
      <c r="F54" s="2"/>
      <c r="G54" s="2"/>
      <c r="H54" s="2"/>
      <c r="I54" s="2"/>
      <c r="J54" s="2"/>
    </row>
    <row r="55" spans="1:10" x14ac:dyDescent="0.25">
      <c r="A55" s="2" t="s">
        <v>105</v>
      </c>
      <c r="B55" s="9" t="s">
        <v>171</v>
      </c>
      <c r="C55" s="9" t="s">
        <v>236</v>
      </c>
      <c r="D55" s="3">
        <v>1180.33</v>
      </c>
      <c r="E55" s="2"/>
      <c r="F55" s="2"/>
      <c r="G55" s="2"/>
      <c r="H55" s="2"/>
      <c r="I55" s="2"/>
      <c r="J55" s="2"/>
    </row>
    <row r="56" spans="1:10" x14ac:dyDescent="0.25">
      <c r="A56" s="2" t="s">
        <v>107</v>
      </c>
      <c r="B56" s="9" t="s">
        <v>171</v>
      </c>
      <c r="C56" s="9" t="s">
        <v>236</v>
      </c>
      <c r="D56" s="3">
        <v>7684.0695244414355</v>
      </c>
      <c r="E56" s="2"/>
      <c r="F56" s="2"/>
      <c r="G56" s="2"/>
      <c r="H56" s="2"/>
      <c r="I56" s="2"/>
      <c r="J56" s="2"/>
    </row>
    <row r="57" spans="1:10" x14ac:dyDescent="0.25">
      <c r="A57" s="2" t="s">
        <v>109</v>
      </c>
      <c r="B57" s="9" t="s">
        <v>171</v>
      </c>
      <c r="C57" s="9" t="s">
        <v>236</v>
      </c>
      <c r="D57" s="3">
        <v>7874.9579073840978</v>
      </c>
      <c r="E57" s="2"/>
      <c r="F57" s="2"/>
      <c r="G57" s="2"/>
      <c r="H57" s="2"/>
      <c r="I57" s="2"/>
      <c r="J57" s="2"/>
    </row>
    <row r="58" spans="1:10" x14ac:dyDescent="0.25">
      <c r="A58" s="2" t="s">
        <v>224</v>
      </c>
      <c r="B58" s="9" t="s">
        <v>171</v>
      </c>
      <c r="C58" s="9" t="s">
        <v>236</v>
      </c>
      <c r="D58" s="3">
        <v>10584.192326091674</v>
      </c>
      <c r="E58" s="2"/>
      <c r="F58" s="2"/>
      <c r="G58" s="2"/>
      <c r="H58" s="2"/>
      <c r="I58" s="2"/>
      <c r="J58" s="2"/>
    </row>
    <row r="59" spans="1:10" x14ac:dyDescent="0.25">
      <c r="A59" s="2" t="s">
        <v>113</v>
      </c>
      <c r="B59" s="9" t="s">
        <v>171</v>
      </c>
      <c r="C59" s="9" t="s">
        <v>236</v>
      </c>
      <c r="D59" s="3">
        <v>7430.7521836142723</v>
      </c>
      <c r="E59" s="2"/>
      <c r="F59" s="2"/>
      <c r="G59" s="2"/>
      <c r="H59" s="2"/>
      <c r="I59" s="2"/>
      <c r="J59" s="2"/>
    </row>
    <row r="60" spans="1:10" x14ac:dyDescent="0.25">
      <c r="A60" s="2" t="s">
        <v>111</v>
      </c>
      <c r="B60" s="9" t="s">
        <v>171</v>
      </c>
      <c r="C60" s="9" t="s">
        <v>236</v>
      </c>
      <c r="D60" s="3">
        <v>8650.3915146301697</v>
      </c>
      <c r="E60" s="2"/>
      <c r="F60" s="2"/>
      <c r="G60" s="2"/>
      <c r="H60" s="2"/>
      <c r="I60" s="2"/>
      <c r="J60" s="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baseColWidth="10" defaultRowHeight="15" x14ac:dyDescent="0.25"/>
  <cols>
    <col min="1" max="1" width="46.85546875" customWidth="1"/>
    <col min="2" max="2" width="42" customWidth="1"/>
    <col min="3" max="3" width="13" customWidth="1"/>
    <col min="4" max="4" width="28" customWidth="1"/>
  </cols>
  <sheetData>
    <row r="1" spans="1:10" x14ac:dyDescent="0.25">
      <c r="A1" s="1" t="s">
        <v>0</v>
      </c>
      <c r="B1" s="1" t="s">
        <v>1</v>
      </c>
      <c r="C1" s="1" t="s">
        <v>235</v>
      </c>
      <c r="D1" s="4" t="s">
        <v>6</v>
      </c>
    </row>
    <row r="2" spans="1:10" x14ac:dyDescent="0.25">
      <c r="A2" s="2" t="s">
        <v>19</v>
      </c>
      <c r="B2" s="6" t="s">
        <v>20</v>
      </c>
      <c r="C2" s="6" t="s">
        <v>233</v>
      </c>
      <c r="D2" s="3">
        <f>'Resumen coste primario'!D2+'Reparto auxiliares'!H7+'Reparto auxiliares'!H11+'Reparto auxiliares'!H16+'Reparto auxiliares'!H20</f>
        <v>33669.588056041954</v>
      </c>
      <c r="J2" s="12"/>
    </row>
    <row r="3" spans="1:10" x14ac:dyDescent="0.25">
      <c r="A3" s="2" t="s">
        <v>43</v>
      </c>
      <c r="B3" s="6" t="s">
        <v>215</v>
      </c>
      <c r="C3" s="6" t="s">
        <v>236</v>
      </c>
      <c r="D3" s="3">
        <f>'Resumen coste primario'!D3+'Reparto auxiliares'!H8+'Reparto auxiliares'!H12+'Reparto auxiliares'!H17+'Reparto auxiliares'!H21</f>
        <v>5263.7810170192452</v>
      </c>
      <c r="J3" s="12"/>
    </row>
    <row r="4" spans="1:10" x14ac:dyDescent="0.25">
      <c r="A4" s="2"/>
      <c r="B4" s="6" t="s">
        <v>216</v>
      </c>
      <c r="C4" s="6" t="s">
        <v>236</v>
      </c>
      <c r="D4" s="3">
        <f>'Resumen coste primario'!D4+'Reparto auxiliares'!H9+'Reparto auxiliares'!H13+'Reparto auxiliares'!H18+'Reparto auxiliares'!H22</f>
        <v>12282.155706378237</v>
      </c>
      <c r="J4" s="12"/>
    </row>
    <row r="5" spans="1:10" x14ac:dyDescent="0.25">
      <c r="A5" s="2" t="s">
        <v>22</v>
      </c>
      <c r="B5" s="6" t="s">
        <v>22</v>
      </c>
      <c r="C5" s="6" t="s">
        <v>233</v>
      </c>
      <c r="D5" s="3">
        <f>'Resumen coste primario'!D5+'Reparto auxiliares'!H10+'Reparto auxiliares'!H14+'Reparto auxiliares'!H19+'Reparto auxiliares'!H23</f>
        <v>38788.39814113819</v>
      </c>
      <c r="J5" s="12"/>
    </row>
    <row r="6" spans="1:10" x14ac:dyDescent="0.25">
      <c r="A6" s="2" t="s">
        <v>53</v>
      </c>
      <c r="B6" s="9" t="s">
        <v>171</v>
      </c>
      <c r="C6" s="9" t="s">
        <v>236</v>
      </c>
      <c r="D6" s="3">
        <f>'Resumen coste primario'!D17+'Reparto auxiliares'!H$6+'Reparto auxiliares'!H$15+'Reparto auxiliares'!H$24+'Reparto auxiliares'!H$26+'Reparto auxiliares'!H$27+'Reparto auxiliares'!H$28</f>
        <v>11336.346582749173</v>
      </c>
    </row>
    <row r="7" spans="1:10" x14ac:dyDescent="0.25">
      <c r="A7" s="2" t="s">
        <v>55</v>
      </c>
      <c r="B7" s="9" t="s">
        <v>171</v>
      </c>
      <c r="C7" s="9" t="s">
        <v>236</v>
      </c>
      <c r="D7" s="3">
        <f>'Resumen coste primario'!D18+'Reparto auxiliares'!H$6+'Reparto auxiliares'!H$15+'Reparto auxiliares'!H$24+'Reparto auxiliares'!H$26+'Reparto auxiliares'!H$27+'Reparto auxiliares'!H$28</f>
        <v>10754.069762344849</v>
      </c>
    </row>
    <row r="8" spans="1:10" x14ac:dyDescent="0.25">
      <c r="A8" s="2" t="s">
        <v>57</v>
      </c>
      <c r="B8" s="9" t="s">
        <v>171</v>
      </c>
      <c r="C8" s="9" t="s">
        <v>236</v>
      </c>
      <c r="D8" s="3">
        <f>'Resumen coste primario'!D19+'Reparto auxiliares'!H$6+'Reparto auxiliares'!H$15+'Reparto auxiliares'!H$24+'Reparto auxiliares'!H$26+'Reparto auxiliares'!H$27+'Reparto auxiliares'!H$28</f>
        <v>9613.0095603405043</v>
      </c>
    </row>
    <row r="9" spans="1:10" x14ac:dyDescent="0.25">
      <c r="A9" s="2" t="s">
        <v>59</v>
      </c>
      <c r="B9" s="9" t="s">
        <v>171</v>
      </c>
      <c r="C9" s="9" t="s">
        <v>236</v>
      </c>
      <c r="D9" s="3">
        <f>'Resumen coste primario'!D20+'Reparto auxiliares'!H$6+'Reparto auxiliares'!H$15+'Reparto auxiliares'!H$25+'Reparto auxiliares'!H$26+'Reparto auxiliares'!H$27+'Reparto auxiliares'!H$28</f>
        <v>9042.1368772032165</v>
      </c>
    </row>
    <row r="10" spans="1:10" x14ac:dyDescent="0.25">
      <c r="A10" s="2" t="s">
        <v>61</v>
      </c>
      <c r="B10" s="9" t="s">
        <v>171</v>
      </c>
      <c r="C10" s="9" t="s">
        <v>236</v>
      </c>
      <c r="D10" s="3">
        <f>'Resumen coste primario'!D21+'Reparto auxiliares'!H$6+'Reparto auxiliares'!H$15+'Reparto auxiliares'!H$24+'Reparto auxiliares'!H$26+'Reparto auxiliares'!H$27+'Reparto auxiliares'!H$28</f>
        <v>9181.6838714077821</v>
      </c>
    </row>
    <row r="11" spans="1:10" x14ac:dyDescent="0.25">
      <c r="A11" s="2" t="s">
        <v>63</v>
      </c>
      <c r="B11" s="9" t="s">
        <v>171</v>
      </c>
      <c r="C11" s="9" t="s">
        <v>236</v>
      </c>
      <c r="D11" s="3">
        <f>'Resumen coste primario'!D22+'Reparto auxiliares'!H$6+'Reparto auxiliares'!H$15+'Reparto auxiliares'!H$24+'Reparto auxiliares'!H$26+'Reparto auxiliares'!H$27+'Reparto auxiliares'!H$28</f>
        <v>9058.7990852456478</v>
      </c>
    </row>
    <row r="12" spans="1:10" x14ac:dyDescent="0.25">
      <c r="A12" s="2" t="s">
        <v>65</v>
      </c>
      <c r="B12" s="9" t="s">
        <v>171</v>
      </c>
      <c r="C12" s="9" t="s">
        <v>236</v>
      </c>
      <c r="D12" s="3">
        <f>'Resumen coste primario'!D23+'Reparto auxiliares'!H$6+'Reparto auxiliares'!H$15+'Reparto auxiliares'!H$24+'Reparto auxiliares'!H$26+'Reparto auxiliares'!H$27+'Reparto auxiliares'!H$28</f>
        <v>10397.823695774683</v>
      </c>
    </row>
    <row r="13" spans="1:10" x14ac:dyDescent="0.25">
      <c r="A13" s="2" t="s">
        <v>67</v>
      </c>
      <c r="B13" s="9" t="s">
        <v>171</v>
      </c>
      <c r="C13" s="9" t="s">
        <v>236</v>
      </c>
      <c r="D13" s="3">
        <f>'Resumen coste primario'!D24+'Reparto auxiliares'!H$6+'Reparto auxiliares'!H$15+'Reparto auxiliares'!H$25+'Reparto auxiliares'!H$26+'Reparto auxiliares'!H$27+'Reparto auxiliares'!H$28</f>
        <v>10635.487812409008</v>
      </c>
    </row>
    <row r="14" spans="1:10" x14ac:dyDescent="0.25">
      <c r="A14" s="2" t="s">
        <v>69</v>
      </c>
      <c r="B14" s="9" t="s">
        <v>171</v>
      </c>
      <c r="C14" s="9" t="s">
        <v>236</v>
      </c>
      <c r="D14" s="3">
        <f>'Resumen coste primario'!D25+'Reparto auxiliares'!H$6+'Reparto auxiliares'!H$15+'Reparto auxiliares'!H$24+'Reparto auxiliares'!H$26+'Reparto auxiliares'!H$27+'Reparto auxiliares'!H$28</f>
        <v>9606.3084884378186</v>
      </c>
    </row>
    <row r="15" spans="1:10" x14ac:dyDescent="0.25">
      <c r="A15" s="2" t="s">
        <v>71</v>
      </c>
      <c r="B15" s="9" t="s">
        <v>171</v>
      </c>
      <c r="C15" s="9" t="s">
        <v>236</v>
      </c>
      <c r="D15" s="3">
        <f>'Resumen coste primario'!D26+'Reparto auxiliares'!H$6+'Reparto auxiliares'!H$15+'Reparto auxiliares'!H$24+'Reparto auxiliares'!H$26+'Reparto auxiliares'!H$27+'Reparto auxiliares'!H$28</f>
        <v>10242.099820847887</v>
      </c>
    </row>
    <row r="16" spans="1:10" x14ac:dyDescent="0.25">
      <c r="A16" s="2" t="s">
        <v>73</v>
      </c>
      <c r="B16" s="9" t="s">
        <v>171</v>
      </c>
      <c r="C16" s="9" t="s">
        <v>236</v>
      </c>
      <c r="D16" s="3">
        <f>'Resumen coste primario'!D27+'Reparto auxiliares'!H$6+'Reparto auxiliares'!H$15+'Reparto auxiliares'!H$25+'Reparto auxiliares'!H$26+'Reparto auxiliares'!H$27+'Reparto auxiliares'!H$28</f>
        <v>9217.2224909962642</v>
      </c>
    </row>
    <row r="17" spans="1:4" x14ac:dyDescent="0.25">
      <c r="A17" s="2" t="s">
        <v>75</v>
      </c>
      <c r="B17" s="9" t="s">
        <v>171</v>
      </c>
      <c r="C17" s="9" t="s">
        <v>236</v>
      </c>
      <c r="D17" s="3">
        <f>'Resumen coste primario'!D28+'Reparto auxiliares'!H$6+'Reparto auxiliares'!H$15+'Reparto auxiliares'!H$24+'Reparto auxiliares'!H$26+'Reparto auxiliares'!H$27+'Reparto auxiliares'!H$28</f>
        <v>11383.105488116802</v>
      </c>
    </row>
    <row r="18" spans="1:4" x14ac:dyDescent="0.25">
      <c r="A18" s="2" t="s">
        <v>77</v>
      </c>
      <c r="B18" s="9" t="s">
        <v>171</v>
      </c>
      <c r="C18" s="9" t="s">
        <v>236</v>
      </c>
      <c r="D18" s="3">
        <f>'Resumen coste primario'!D29+'Reparto auxiliares'!H$6+'Reparto auxiliares'!H$15+'Reparto auxiliares'!H$25+'Reparto auxiliares'!H$26+'Reparto auxiliares'!H$27+'Reparto auxiliares'!H$28</f>
        <v>9266.6640975574755</v>
      </c>
    </row>
    <row r="19" spans="1:4" x14ac:dyDescent="0.25">
      <c r="A19" s="2" t="s">
        <v>79</v>
      </c>
      <c r="B19" s="9" t="s">
        <v>171</v>
      </c>
      <c r="C19" s="9" t="s">
        <v>236</v>
      </c>
      <c r="D19" s="3">
        <f>'Resumen coste primario'!D30+'Reparto auxiliares'!H$6+'Reparto auxiliares'!H$15+'Reparto auxiliares'!H$24+'Reparto auxiliares'!H$26+'Reparto auxiliares'!H$27+'Reparto auxiliares'!H$28</f>
        <v>9035.5250595105226</v>
      </c>
    </row>
    <row r="20" spans="1:4" x14ac:dyDescent="0.25">
      <c r="A20" s="2" t="s">
        <v>81</v>
      </c>
      <c r="B20" s="9" t="s">
        <v>171</v>
      </c>
      <c r="C20" s="9" t="s">
        <v>236</v>
      </c>
      <c r="D20" s="3">
        <f>'Resumen coste primario'!D31+'Reparto auxiliares'!H$6+'Reparto auxiliares'!H$15+'Reparto auxiliares'!H$24+'Reparto auxiliares'!H$26+'Reparto auxiliares'!H$27+'Reparto auxiliares'!H$28</f>
        <v>11354.641956624178</v>
      </c>
    </row>
    <row r="21" spans="1:4" x14ac:dyDescent="0.25">
      <c r="A21" s="2" t="s">
        <v>83</v>
      </c>
      <c r="B21" s="9" t="s">
        <v>171</v>
      </c>
      <c r="C21" s="9" t="s">
        <v>236</v>
      </c>
      <c r="D21" s="3">
        <f>'Resumen coste primario'!D32+'Reparto auxiliares'!H$6+'Reparto auxiliares'!H$15+'Reparto auxiliares'!H$25+'Reparto auxiliares'!H$26+'Reparto auxiliares'!H$27+'Reparto auxiliares'!H$28</f>
        <v>9027.3922779428121</v>
      </c>
    </row>
    <row r="22" spans="1:4" x14ac:dyDescent="0.25">
      <c r="A22" s="2" t="s">
        <v>85</v>
      </c>
      <c r="B22" s="9" t="s">
        <v>171</v>
      </c>
      <c r="C22" s="9" t="s">
        <v>236</v>
      </c>
      <c r="D22" s="3">
        <f>'Resumen coste primario'!D33+'Reparto auxiliares'!H$6+'Reparto auxiliares'!H$15+'Reparto auxiliares'!H$25+'Reparto auxiliares'!H$26+'Reparto auxiliares'!H$27+'Reparto auxiliares'!H$28</f>
        <v>10873.442253525753</v>
      </c>
    </row>
    <row r="23" spans="1:4" x14ac:dyDescent="0.25">
      <c r="A23" s="2" t="s">
        <v>87</v>
      </c>
      <c r="B23" s="9" t="s">
        <v>171</v>
      </c>
      <c r="C23" s="9" t="s">
        <v>236</v>
      </c>
      <c r="D23" s="3">
        <f>'Resumen coste primario'!D34+'Reparto auxiliares'!H$6+'Reparto auxiliares'!H$15+'Reparto auxiliares'!H$24+'Reparto auxiliares'!H$26+'Reparto auxiliares'!H$27+'Reparto auxiliares'!H$28</f>
        <v>9163.6004018951662</v>
      </c>
    </row>
    <row r="24" spans="1:4" x14ac:dyDescent="0.25">
      <c r="A24" s="2" t="s">
        <v>89</v>
      </c>
      <c r="B24" s="9" t="s">
        <v>171</v>
      </c>
      <c r="C24" s="9" t="s">
        <v>236</v>
      </c>
      <c r="D24" s="3">
        <f>'Resumen coste primario'!D35+'Reparto auxiliares'!H$6+'Reparto auxiliares'!H$15+'Reparto auxiliares'!H$24+'Reparto auxiliares'!H$26+'Reparto auxiliares'!H$27+'Reparto auxiliares'!H$28</f>
        <v>9092.3395747907089</v>
      </c>
    </row>
    <row r="25" spans="1:4" x14ac:dyDescent="0.25">
      <c r="A25" s="2" t="s">
        <v>91</v>
      </c>
      <c r="B25" s="9" t="s">
        <v>171</v>
      </c>
      <c r="C25" s="9" t="s">
        <v>236</v>
      </c>
      <c r="D25" s="3">
        <f>'Resumen coste primario'!D36+'Reparto auxiliares'!H$6+'Reparto auxiliares'!H$15+'Reparto auxiliares'!H$24+'Reparto auxiliares'!H$26+'Reparto auxiliares'!H$27+'Reparto auxiliares'!H$28</f>
        <v>9999.9619813557201</v>
      </c>
    </row>
    <row r="26" spans="1:4" x14ac:dyDescent="0.25">
      <c r="A26" s="2" t="s">
        <v>93</v>
      </c>
      <c r="B26" s="9" t="s">
        <v>171</v>
      </c>
      <c r="C26" s="9" t="s">
        <v>236</v>
      </c>
      <c r="D26" s="3">
        <f>'Resumen coste primario'!D37+'Reparto auxiliares'!H$6+'Reparto auxiliares'!H$15+'Reparto auxiliares'!H$25+'Reparto auxiliares'!H$26+'Reparto auxiliares'!H$27+'Reparto auxiliares'!H$28</f>
        <v>8965.5111668818136</v>
      </c>
    </row>
    <row r="27" spans="1:4" x14ac:dyDescent="0.25">
      <c r="A27" s="2" t="s">
        <v>95</v>
      </c>
      <c r="B27" s="9" t="s">
        <v>171</v>
      </c>
      <c r="C27" s="9" t="s">
        <v>236</v>
      </c>
      <c r="D27" s="3">
        <f>'Resumen coste primario'!D38+'Reparto auxiliares'!H$6+'Reparto auxiliares'!H$15+'Reparto auxiliares'!H$25+'Reparto auxiliares'!H$26+'Reparto auxiliares'!H$27+'Reparto auxiliares'!H$28</f>
        <v>12581.393105391622</v>
      </c>
    </row>
    <row r="28" spans="1:4" x14ac:dyDescent="0.25">
      <c r="A28" s="2" t="s">
        <v>97</v>
      </c>
      <c r="B28" s="9" t="s">
        <v>171</v>
      </c>
      <c r="C28" s="9" t="s">
        <v>236</v>
      </c>
      <c r="D28" s="3">
        <f>'Resumen coste primario'!D39+'Reparto auxiliares'!H$6+'Reparto auxiliares'!H$15+'Reparto auxiliares'!H$24+'Reparto auxiliares'!H$26+'Reparto auxiliares'!H$27+'Reparto auxiliares'!H$28</f>
        <v>9644.3858240114678</v>
      </c>
    </row>
    <row r="29" spans="1:4" x14ac:dyDescent="0.25">
      <c r="A29" s="2" t="s">
        <v>99</v>
      </c>
      <c r="B29" s="9" t="s">
        <v>171</v>
      </c>
      <c r="C29" s="9" t="s">
        <v>236</v>
      </c>
      <c r="D29" s="3">
        <f>'Resumen coste primario'!D40+'Reparto auxiliares'!H$6+'Reparto auxiliares'!H$15+'Reparto auxiliares'!H$24+'Reparto auxiliares'!H$26+'Reparto auxiliares'!H$27+'Reparto auxiliares'!H$28</f>
        <v>8809.0725052572143</v>
      </c>
    </row>
    <row r="30" spans="1:4" x14ac:dyDescent="0.25">
      <c r="A30" s="2" t="s">
        <v>101</v>
      </c>
      <c r="B30" s="9" t="s">
        <v>171</v>
      </c>
      <c r="C30" s="9" t="s">
        <v>236</v>
      </c>
      <c r="D30" s="3">
        <f>'Resumen coste primario'!D41+'Reparto auxiliares'!H$6+'Reparto auxiliares'!H$15+'Reparto auxiliares'!H$25+'Reparto auxiliares'!H$26+'Reparto auxiliares'!H$27+'Reparto auxiliares'!H$28</f>
        <v>9900.3011949422998</v>
      </c>
    </row>
    <row r="31" spans="1:4" x14ac:dyDescent="0.25">
      <c r="A31" s="2" t="s">
        <v>103</v>
      </c>
      <c r="B31" s="9" t="s">
        <v>171</v>
      </c>
      <c r="C31" s="9" t="s">
        <v>236</v>
      </c>
      <c r="D31" s="3">
        <f>'Resumen coste primario'!D42+'Reparto auxiliares'!H$6+'Reparto auxiliares'!H$15+'Reparto auxiliares'!H$25+'Reparto auxiliares'!H$26+'Reparto auxiliares'!H$27+'Reparto auxiliares'!H$28</f>
        <v>9591.9140478085847</v>
      </c>
    </row>
    <row r="32" spans="1:4" x14ac:dyDescent="0.25">
      <c r="A32" s="2" t="s">
        <v>105</v>
      </c>
      <c r="B32" s="9" t="s">
        <v>171</v>
      </c>
      <c r="C32" s="9" t="s">
        <v>236</v>
      </c>
      <c r="D32" s="3">
        <f>'Resumen coste primario'!D43+'Reparto auxiliares'!H$6+'Reparto auxiliares'!H$15+'Reparto auxiliares'!H$24+'Reparto auxiliares'!H$26+'Reparto auxiliares'!H$27+'Reparto auxiliares'!H$28</f>
        <v>2611.7751899819496</v>
      </c>
    </row>
    <row r="33" spans="1:4" x14ac:dyDescent="0.25">
      <c r="A33" s="2" t="s">
        <v>107</v>
      </c>
      <c r="B33" s="9" t="s">
        <v>171</v>
      </c>
      <c r="C33" s="9" t="s">
        <v>236</v>
      </c>
      <c r="D33" s="3">
        <f>'Resumen coste primario'!D44+'Reparto auxiliares'!H$6+'Reparto auxiliares'!H$15+'Reparto auxiliares'!H$24+'Reparto auxiliares'!H$26+'Reparto auxiliares'!H$27+'Reparto auxiliares'!H$28</f>
        <v>9115.5147144233815</v>
      </c>
    </row>
    <row r="34" spans="1:4" x14ac:dyDescent="0.25">
      <c r="A34" s="2" t="s">
        <v>109</v>
      </c>
      <c r="B34" s="9" t="s">
        <v>171</v>
      </c>
      <c r="C34" s="9" t="s">
        <v>236</v>
      </c>
      <c r="D34" s="3">
        <f>'Resumen coste primario'!D45+'Reparto auxiliares'!H$6+'Reparto auxiliares'!H$15+'Reparto auxiliares'!H$25+'Reparto auxiliares'!H$26+'Reparto auxiliares'!H$27+'Reparto auxiliares'!H$28</f>
        <v>9528.7098473660462</v>
      </c>
    </row>
    <row r="35" spans="1:4" x14ac:dyDescent="0.25">
      <c r="A35" s="2" t="s">
        <v>224</v>
      </c>
      <c r="B35" s="9" t="s">
        <v>171</v>
      </c>
      <c r="C35" s="9" t="s">
        <v>236</v>
      </c>
      <c r="D35" s="3">
        <f>'Resumen coste primario'!D46+'Reparto auxiliares'!H$6+'Reparto auxiliares'!H$15+'Reparto auxiliares'!H$24+'Reparto auxiliares'!H$26+'Reparto auxiliares'!H$27+'Reparto auxiliares'!H$28</f>
        <v>11730.871328153507</v>
      </c>
    </row>
    <row r="36" spans="1:4" x14ac:dyDescent="0.25">
      <c r="A36" s="2" t="s">
        <v>113</v>
      </c>
      <c r="B36" s="9" t="s">
        <v>171</v>
      </c>
      <c r="C36" s="9" t="s">
        <v>236</v>
      </c>
      <c r="D36" s="3">
        <f>'Resumen coste primario'!D47+'Reparto auxiliares'!H$6+'Reparto auxiliares'!H$15+'Reparto auxiliares'!H$25+'Reparto auxiliares'!H$26+'Reparto auxiliares'!H$27+'Reparto auxiliares'!H$28</f>
        <v>9084.5041235962181</v>
      </c>
    </row>
    <row r="37" spans="1:4" x14ac:dyDescent="0.25">
      <c r="A37" s="2" t="s">
        <v>111</v>
      </c>
      <c r="B37" s="9" t="s">
        <v>171</v>
      </c>
      <c r="C37" s="9" t="s">
        <v>236</v>
      </c>
      <c r="D37" s="3">
        <f>'Resumen coste primario'!D48+'Reparto auxiliares'!H$6+'Reparto auxiliares'!H$15+'Reparto auxiliares'!H$24+'Reparto auxiliares'!H$26+'Reparto auxiliares'!H$27+'Reparto auxiliares'!H$28</f>
        <v>10366.602892532228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baseColWidth="10" defaultRowHeight="15" x14ac:dyDescent="0.25"/>
  <cols>
    <col min="1" max="1" width="20.42578125" customWidth="1"/>
    <col min="2" max="2" width="27.140625" customWidth="1"/>
    <col min="3" max="3" width="23.140625" customWidth="1"/>
    <col min="4" max="4" width="18.5703125" bestFit="1" customWidth="1"/>
  </cols>
  <sheetData>
    <row r="1" spans="1:4" x14ac:dyDescent="0.25">
      <c r="A1" t="s">
        <v>234</v>
      </c>
    </row>
    <row r="3" spans="1:4" x14ac:dyDescent="0.25">
      <c r="A3" s="1" t="s">
        <v>248</v>
      </c>
      <c r="B3" s="1" t="s">
        <v>1</v>
      </c>
      <c r="C3" s="1" t="s">
        <v>395</v>
      </c>
      <c r="D3" s="1" t="s">
        <v>234</v>
      </c>
    </row>
    <row r="4" spans="1:4" x14ac:dyDescent="0.25">
      <c r="A4" s="2" t="s">
        <v>398</v>
      </c>
      <c r="B4" s="9" t="s">
        <v>171</v>
      </c>
      <c r="C4" s="9" t="s">
        <v>396</v>
      </c>
      <c r="D4" s="3">
        <f>'Resumen coste secundario'!D6</f>
        <v>11336.346582749173</v>
      </c>
    </row>
    <row r="5" spans="1:4" x14ac:dyDescent="0.25">
      <c r="A5" s="2" t="s">
        <v>399</v>
      </c>
      <c r="B5" s="9" t="s">
        <v>171</v>
      </c>
      <c r="C5" s="9" t="s">
        <v>396</v>
      </c>
      <c r="D5" s="3">
        <f>'Resumen coste secundario'!D10</f>
        <v>9181.6838714077821</v>
      </c>
    </row>
    <row r="6" spans="1:4" x14ac:dyDescent="0.25">
      <c r="A6" s="2" t="s">
        <v>400</v>
      </c>
      <c r="B6" s="9" t="s">
        <v>171</v>
      </c>
      <c r="C6" s="9" t="s">
        <v>396</v>
      </c>
      <c r="D6" s="3">
        <f>'Resumen coste secundario'!D17</f>
        <v>11383.105488116802</v>
      </c>
    </row>
    <row r="7" spans="1:4" x14ac:dyDescent="0.25">
      <c r="A7" s="2" t="s">
        <v>401</v>
      </c>
      <c r="B7" s="9" t="s">
        <v>171</v>
      </c>
      <c r="C7" s="9" t="s">
        <v>396</v>
      </c>
      <c r="D7" s="3">
        <f>'Resumen coste secundario'!D23</f>
        <v>9163.6004018951662</v>
      </c>
    </row>
    <row r="8" spans="1:4" x14ac:dyDescent="0.25">
      <c r="A8" s="2" t="s">
        <v>402</v>
      </c>
      <c r="B8" s="9" t="s">
        <v>171</v>
      </c>
      <c r="C8" s="9" t="s">
        <v>396</v>
      </c>
      <c r="D8" s="3">
        <f>'Resumen coste secundario'!D25</f>
        <v>9999.9619813557201</v>
      </c>
    </row>
    <row r="9" spans="1:4" x14ac:dyDescent="0.25">
      <c r="A9" s="2" t="s">
        <v>403</v>
      </c>
      <c r="B9" s="9" t="s">
        <v>171</v>
      </c>
      <c r="C9" s="9" t="s">
        <v>396</v>
      </c>
      <c r="D9" s="3">
        <f>'Resumen coste secundario'!D35</f>
        <v>11730.871328153507</v>
      </c>
    </row>
    <row r="10" spans="1:4" ht="30" x14ac:dyDescent="0.25">
      <c r="A10" s="2" t="s">
        <v>43</v>
      </c>
      <c r="B10" s="6" t="s">
        <v>215</v>
      </c>
      <c r="C10" s="2" t="s">
        <v>397</v>
      </c>
      <c r="D10" s="3">
        <f>'Resumen coste secundario'!D3*(SUM('Coste línea 1'!D$4:D$9)/SUM('Resumen coste secundario'!D$6:D$37))</f>
        <v>1065.5354924700259</v>
      </c>
    </row>
    <row r="11" spans="1:4" x14ac:dyDescent="0.25">
      <c r="A11" s="2"/>
      <c r="B11" s="6" t="s">
        <v>216</v>
      </c>
      <c r="C11" s="2" t="s">
        <v>397</v>
      </c>
      <c r="D11" s="3">
        <f>'Resumen coste secundario'!D4*(SUM('Coste línea 1'!D$4:D$9)/SUM('Resumen coste secundario'!D$6:D$37))</f>
        <v>2486.2494824300602</v>
      </c>
    </row>
    <row r="12" spans="1:4" x14ac:dyDescent="0.25">
      <c r="A12" s="2" t="s">
        <v>19</v>
      </c>
      <c r="B12" s="2" t="s">
        <v>20</v>
      </c>
      <c r="C12" s="2" t="s">
        <v>397</v>
      </c>
      <c r="D12" s="3">
        <f>'Resumen coste secundario'!D2*(SUM('Coste línea 1'!D$4:D$9)/SUM('Resumen coste secundario'!D$6:D$37))</f>
        <v>6815.6598791933366</v>
      </c>
    </row>
    <row r="13" spans="1:4" x14ac:dyDescent="0.25">
      <c r="A13" s="16" t="s">
        <v>22</v>
      </c>
      <c r="B13" s="6" t="s">
        <v>22</v>
      </c>
      <c r="C13" s="6" t="s">
        <v>397</v>
      </c>
      <c r="D13" s="3">
        <f>'Resumen coste secundario'!D5*(SUM('Coste línea 1'!D$4:D$9)/SUM('Resumen coste secundario'!D$6:D$37))</f>
        <v>7851.8492281135123</v>
      </c>
    </row>
    <row r="14" spans="1:4" x14ac:dyDescent="0.25">
      <c r="A14" s="39" t="s">
        <v>249</v>
      </c>
      <c r="D14" s="40">
        <f>SUM(D4:D13)</f>
        <v>81014.863735885097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"/>
  <sheetViews>
    <sheetView topLeftCell="E1" workbookViewId="0">
      <selection activeCell="E1" sqref="E1"/>
    </sheetView>
  </sheetViews>
  <sheetFormatPr baseColWidth="10" defaultRowHeight="15" x14ac:dyDescent="0.25"/>
  <cols>
    <col min="1" max="1" width="6" customWidth="1"/>
    <col min="2" max="2" width="13.42578125" customWidth="1"/>
    <col min="3" max="3" width="11.42578125" customWidth="1"/>
    <col min="4" max="4" width="5.85546875" customWidth="1"/>
    <col min="5" max="5" width="11.140625" customWidth="1"/>
    <col min="6" max="6" width="14" customWidth="1"/>
    <col min="7" max="7" width="11.85546875" customWidth="1"/>
    <col min="8" max="8" width="6.42578125" customWidth="1"/>
    <col min="9" max="9" width="13.85546875" customWidth="1"/>
    <col min="10" max="15" width="9.7109375" customWidth="1"/>
  </cols>
  <sheetData>
    <row r="1" spans="1:15" ht="30" customHeight="1" x14ac:dyDescent="0.25">
      <c r="A1" s="17" t="s">
        <v>250</v>
      </c>
      <c r="B1" s="18" t="s">
        <v>251</v>
      </c>
      <c r="C1" s="18" t="s">
        <v>252</v>
      </c>
      <c r="D1" s="18" t="s">
        <v>253</v>
      </c>
      <c r="E1" s="18" t="s">
        <v>254</v>
      </c>
      <c r="F1" s="18" t="s">
        <v>255</v>
      </c>
      <c r="G1" s="18" t="s">
        <v>256</v>
      </c>
      <c r="H1" s="19" t="s">
        <v>172</v>
      </c>
      <c r="I1" s="19" t="s">
        <v>392</v>
      </c>
      <c r="J1" s="20"/>
      <c r="K1" s="20"/>
      <c r="L1" s="20"/>
      <c r="M1" s="20"/>
      <c r="N1" s="20"/>
      <c r="O1" s="20"/>
    </row>
    <row r="2" spans="1:15" x14ac:dyDescent="0.25">
      <c r="A2" s="21" t="s">
        <v>187</v>
      </c>
      <c r="B2" s="22" t="s">
        <v>257</v>
      </c>
      <c r="C2" s="22" t="s">
        <v>258</v>
      </c>
      <c r="D2" s="22" t="s">
        <v>3</v>
      </c>
      <c r="E2" s="22" t="s">
        <v>259</v>
      </c>
      <c r="F2" s="23">
        <v>5853.02</v>
      </c>
      <c r="G2" s="24">
        <v>5258</v>
      </c>
      <c r="H2" s="25"/>
      <c r="I2" s="36">
        <f>SUM(I3:I8)</f>
        <v>7532.2246728985056</v>
      </c>
    </row>
    <row r="3" spans="1:15" x14ac:dyDescent="0.25">
      <c r="A3" s="26" t="s">
        <v>187</v>
      </c>
      <c r="B3" s="27" t="s">
        <v>257</v>
      </c>
      <c r="C3" s="27" t="s">
        <v>258</v>
      </c>
      <c r="D3" s="28" t="s">
        <v>187</v>
      </c>
      <c r="E3" s="27" t="s">
        <v>260</v>
      </c>
      <c r="F3" s="29"/>
      <c r="G3" s="27"/>
      <c r="H3" s="30">
        <v>33.479999999999997</v>
      </c>
      <c r="I3" s="37">
        <f>'Coste línea 1'!D$14*H3/SUM(H$3:H$127)</f>
        <v>1284.4643307117706</v>
      </c>
    </row>
    <row r="4" spans="1:15" x14ac:dyDescent="0.25">
      <c r="A4" s="26" t="s">
        <v>187</v>
      </c>
      <c r="B4" s="27" t="s">
        <v>257</v>
      </c>
      <c r="C4" s="27" t="s">
        <v>258</v>
      </c>
      <c r="D4" s="28" t="s">
        <v>197</v>
      </c>
      <c r="E4" s="27" t="s">
        <v>261</v>
      </c>
      <c r="F4" s="29"/>
      <c r="G4" s="27"/>
      <c r="H4" s="30">
        <v>27.11</v>
      </c>
      <c r="I4" s="37">
        <f>'Coste línea 1'!D$14*H4/SUM(H$3:H$127)</f>
        <v>1040.0784947908035</v>
      </c>
    </row>
    <row r="5" spans="1:15" x14ac:dyDescent="0.25">
      <c r="A5" s="26" t="s">
        <v>187</v>
      </c>
      <c r="B5" s="27" t="s">
        <v>257</v>
      </c>
      <c r="C5" s="27" t="s">
        <v>258</v>
      </c>
      <c r="D5" s="28" t="s">
        <v>204</v>
      </c>
      <c r="E5" s="27" t="s">
        <v>262</v>
      </c>
      <c r="F5" s="29"/>
      <c r="G5" s="27"/>
      <c r="H5" s="30">
        <v>43.71</v>
      </c>
      <c r="I5" s="37">
        <f>'Coste línea 1'!D$14*H5/SUM(H$3:H$127)</f>
        <v>1676.9395428737009</v>
      </c>
    </row>
    <row r="6" spans="1:15" x14ac:dyDescent="0.25">
      <c r="A6" s="26" t="s">
        <v>187</v>
      </c>
      <c r="B6" s="27" t="s">
        <v>257</v>
      </c>
      <c r="C6" s="27" t="s">
        <v>258</v>
      </c>
      <c r="D6" s="28" t="s">
        <v>200</v>
      </c>
      <c r="E6" s="27" t="s">
        <v>263</v>
      </c>
      <c r="F6" s="29"/>
      <c r="G6" s="27"/>
      <c r="H6" s="30">
        <v>26.18</v>
      </c>
      <c r="I6" s="37">
        <f>'Coste línea 1'!D$14*H6/SUM(H$3:H$127)</f>
        <v>1004.3989300488099</v>
      </c>
    </row>
    <row r="7" spans="1:15" x14ac:dyDescent="0.25">
      <c r="A7" s="26" t="s">
        <v>187</v>
      </c>
      <c r="B7" s="27" t="s">
        <v>257</v>
      </c>
      <c r="C7" s="27" t="s">
        <v>258</v>
      </c>
      <c r="D7" s="28" t="s">
        <v>179</v>
      </c>
      <c r="E7" s="27" t="s">
        <v>264</v>
      </c>
      <c r="F7" s="29"/>
      <c r="G7" s="27"/>
      <c r="H7" s="30">
        <v>41.23</v>
      </c>
      <c r="I7" s="37">
        <f>'Coste línea 1'!D$14*H7/SUM(H$3:H$127)</f>
        <v>1581.794036895051</v>
      </c>
    </row>
    <row r="8" spans="1:15" x14ac:dyDescent="0.25">
      <c r="A8" s="26" t="s">
        <v>187</v>
      </c>
      <c r="B8" s="27" t="s">
        <v>257</v>
      </c>
      <c r="C8" s="27" t="s">
        <v>258</v>
      </c>
      <c r="D8" s="28" t="s">
        <v>186</v>
      </c>
      <c r="E8" s="27" t="s">
        <v>265</v>
      </c>
      <c r="F8" s="29"/>
      <c r="G8" s="27"/>
      <c r="H8" s="30">
        <v>24.62</v>
      </c>
      <c r="I8" s="37">
        <f>'Coste línea 1'!D$14*H8/SUM(H$3:H$127)</f>
        <v>944.5493375783692</v>
      </c>
    </row>
    <row r="9" spans="1:15" x14ac:dyDescent="0.25">
      <c r="A9" s="21" t="s">
        <v>187</v>
      </c>
      <c r="B9" s="22" t="s">
        <v>257</v>
      </c>
      <c r="C9" s="22" t="s">
        <v>266</v>
      </c>
      <c r="D9" s="22" t="s">
        <v>3</v>
      </c>
      <c r="E9" s="22" t="s">
        <v>267</v>
      </c>
      <c r="F9" s="23">
        <v>1471.76</v>
      </c>
      <c r="G9" s="24">
        <v>1169</v>
      </c>
      <c r="H9" s="25"/>
      <c r="I9" s="36">
        <f>SUM(I10:I15)</f>
        <v>1262.5962103860327</v>
      </c>
    </row>
    <row r="10" spans="1:15" x14ac:dyDescent="0.25">
      <c r="A10" s="26" t="s">
        <v>187</v>
      </c>
      <c r="B10" s="27" t="s">
        <v>257</v>
      </c>
      <c r="C10" s="27" t="s">
        <v>266</v>
      </c>
      <c r="D10" s="28" t="s">
        <v>187</v>
      </c>
      <c r="E10" s="27" t="s">
        <v>268</v>
      </c>
      <c r="F10" s="29"/>
      <c r="G10" s="27"/>
      <c r="H10" s="30">
        <v>5.0599999999999996</v>
      </c>
      <c r="I10" s="37">
        <f>'Coste línea 1'!D$14*H10/SUM(H$3:H$127)</f>
        <v>194.12752429514813</v>
      </c>
    </row>
    <row r="11" spans="1:15" x14ac:dyDescent="0.25">
      <c r="A11" s="26" t="s">
        <v>187</v>
      </c>
      <c r="B11" s="27" t="s">
        <v>257</v>
      </c>
      <c r="C11" s="27" t="s">
        <v>266</v>
      </c>
      <c r="D11" s="28" t="s">
        <v>197</v>
      </c>
      <c r="E11" s="27" t="s">
        <v>269</v>
      </c>
      <c r="F11" s="29"/>
      <c r="G11" s="27"/>
      <c r="H11" s="30">
        <v>7.5</v>
      </c>
      <c r="I11" s="37">
        <f>'Coste línea 1'!D$14*H11/SUM(H$3:H$127)</f>
        <v>287.73842533865832</v>
      </c>
    </row>
    <row r="12" spans="1:15" x14ac:dyDescent="0.25">
      <c r="A12" s="26" t="s">
        <v>187</v>
      </c>
      <c r="B12" s="27" t="s">
        <v>257</v>
      </c>
      <c r="C12" s="27" t="s">
        <v>266</v>
      </c>
      <c r="D12" s="28" t="s">
        <v>204</v>
      </c>
      <c r="E12" s="27" t="s">
        <v>270</v>
      </c>
      <c r="F12" s="29"/>
      <c r="G12" s="27"/>
      <c r="H12" s="30">
        <v>3.51</v>
      </c>
      <c r="I12" s="37">
        <f>'Coste línea 1'!D$14*H12/SUM(H$3:H$127)</f>
        <v>134.66158305849208</v>
      </c>
    </row>
    <row r="13" spans="1:15" x14ac:dyDescent="0.25">
      <c r="A13" s="26" t="s">
        <v>187</v>
      </c>
      <c r="B13" s="27" t="s">
        <v>257</v>
      </c>
      <c r="C13" s="27" t="s">
        <v>266</v>
      </c>
      <c r="D13" s="28" t="s">
        <v>200</v>
      </c>
      <c r="E13" s="27" t="s">
        <v>271</v>
      </c>
      <c r="F13" s="29"/>
      <c r="G13" s="27"/>
      <c r="H13" s="30">
        <v>5.47</v>
      </c>
      <c r="I13" s="37">
        <f>'Coste línea 1'!D$14*H13/SUM(H$3:H$127)</f>
        <v>209.85722488032812</v>
      </c>
    </row>
    <row r="14" spans="1:15" x14ac:dyDescent="0.25">
      <c r="A14" s="26" t="s">
        <v>187</v>
      </c>
      <c r="B14" s="27" t="s">
        <v>257</v>
      </c>
      <c r="C14" s="27" t="s">
        <v>266</v>
      </c>
      <c r="D14" s="28" t="s">
        <v>179</v>
      </c>
      <c r="E14" s="27" t="s">
        <v>272</v>
      </c>
      <c r="F14" s="29"/>
      <c r="G14" s="27"/>
      <c r="H14" s="30">
        <v>6.97</v>
      </c>
      <c r="I14" s="37">
        <f>'Coste línea 1'!D$14*H14/SUM(H$3:H$127)</f>
        <v>267.40490994805981</v>
      </c>
    </row>
    <row r="15" spans="1:15" x14ac:dyDescent="0.25">
      <c r="A15" s="26" t="s">
        <v>187</v>
      </c>
      <c r="B15" s="27" t="s">
        <v>257</v>
      </c>
      <c r="C15" s="27" t="s">
        <v>266</v>
      </c>
      <c r="D15" s="28" t="s">
        <v>186</v>
      </c>
      <c r="E15" s="27" t="s">
        <v>273</v>
      </c>
      <c r="F15" s="29"/>
      <c r="G15" s="27"/>
      <c r="H15" s="30">
        <v>4.4000000000000004</v>
      </c>
      <c r="I15" s="37">
        <f>'Coste línea 1'!D$14*H15/SUM(H$3:H$127)</f>
        <v>168.80654286534622</v>
      </c>
    </row>
    <row r="16" spans="1:15" x14ac:dyDescent="0.25">
      <c r="A16" s="21" t="s">
        <v>187</v>
      </c>
      <c r="B16" s="22" t="s">
        <v>257</v>
      </c>
      <c r="C16" s="22" t="s">
        <v>274</v>
      </c>
      <c r="D16" s="22" t="s">
        <v>3</v>
      </c>
      <c r="E16" s="22" t="s">
        <v>275</v>
      </c>
      <c r="F16" s="23">
        <v>1723.19</v>
      </c>
      <c r="G16" s="24">
        <v>1102</v>
      </c>
      <c r="H16" s="25"/>
      <c r="I16" s="36">
        <f>SUM(I17:I22)</f>
        <v>1379.2261854566357</v>
      </c>
    </row>
    <row r="17" spans="1:9" x14ac:dyDescent="0.25">
      <c r="A17" s="26" t="s">
        <v>187</v>
      </c>
      <c r="B17" s="27" t="s">
        <v>257</v>
      </c>
      <c r="C17" s="27" t="s">
        <v>274</v>
      </c>
      <c r="D17" s="28" t="s">
        <v>187</v>
      </c>
      <c r="E17" s="27" t="s">
        <v>276</v>
      </c>
      <c r="F17" s="29"/>
      <c r="G17" s="27"/>
      <c r="H17" s="30">
        <v>4.13</v>
      </c>
      <c r="I17" s="37">
        <f>'Coste línea 1'!D$14*H17/SUM(H$3:H$127)</f>
        <v>158.44795955315453</v>
      </c>
    </row>
    <row r="18" spans="1:9" x14ac:dyDescent="0.25">
      <c r="A18" s="26" t="s">
        <v>187</v>
      </c>
      <c r="B18" s="27" t="s">
        <v>257</v>
      </c>
      <c r="C18" s="27" t="s">
        <v>274</v>
      </c>
      <c r="D18" s="28" t="s">
        <v>197</v>
      </c>
      <c r="E18" s="27" t="s">
        <v>277</v>
      </c>
      <c r="F18" s="29"/>
      <c r="G18" s="27"/>
      <c r="H18" s="30">
        <v>6.56</v>
      </c>
      <c r="I18" s="37">
        <f>'Coste línea 1'!D$14*H18/SUM(H$3:H$127)</f>
        <v>251.6752093628798</v>
      </c>
    </row>
    <row r="19" spans="1:9" x14ac:dyDescent="0.25">
      <c r="A19" s="26" t="s">
        <v>187</v>
      </c>
      <c r="B19" s="27" t="s">
        <v>257</v>
      </c>
      <c r="C19" s="27" t="s">
        <v>274</v>
      </c>
      <c r="D19" s="28" t="s">
        <v>204</v>
      </c>
      <c r="E19" s="27" t="s">
        <v>278</v>
      </c>
      <c r="F19" s="29"/>
      <c r="G19" s="27"/>
      <c r="H19" s="30">
        <v>5.27</v>
      </c>
      <c r="I19" s="37">
        <f>'Coste línea 1'!D$14*H19/SUM(H$3:H$127)</f>
        <v>202.18420020463057</v>
      </c>
    </row>
    <row r="20" spans="1:9" x14ac:dyDescent="0.25">
      <c r="A20" s="26" t="s">
        <v>187</v>
      </c>
      <c r="B20" s="27" t="s">
        <v>257</v>
      </c>
      <c r="C20" s="27" t="s">
        <v>274</v>
      </c>
      <c r="D20" s="28" t="s">
        <v>200</v>
      </c>
      <c r="E20" s="27" t="s">
        <v>279</v>
      </c>
      <c r="F20" s="29"/>
      <c r="G20" s="27"/>
      <c r="H20" s="30">
        <v>8.49</v>
      </c>
      <c r="I20" s="37">
        <f>'Coste línea 1'!D$14*H20/SUM(H$3:H$127)</f>
        <v>325.71989748336125</v>
      </c>
    </row>
    <row r="21" spans="1:9" x14ac:dyDescent="0.25">
      <c r="A21" s="26" t="s">
        <v>187</v>
      </c>
      <c r="B21" s="27" t="s">
        <v>257</v>
      </c>
      <c r="C21" s="27" t="s">
        <v>274</v>
      </c>
      <c r="D21" s="28" t="s">
        <v>179</v>
      </c>
      <c r="E21" s="27" t="s">
        <v>280</v>
      </c>
      <c r="F21" s="29"/>
      <c r="G21" s="27"/>
      <c r="H21" s="30">
        <v>5.88</v>
      </c>
      <c r="I21" s="37">
        <f>'Coste línea 1'!D$14*H21/SUM(H$3:H$127)</f>
        <v>225.58692546550813</v>
      </c>
    </row>
    <row r="22" spans="1:9" x14ac:dyDescent="0.25">
      <c r="A22" s="26" t="s">
        <v>187</v>
      </c>
      <c r="B22" s="27" t="s">
        <v>257</v>
      </c>
      <c r="C22" s="27" t="s">
        <v>274</v>
      </c>
      <c r="D22" s="28" t="s">
        <v>186</v>
      </c>
      <c r="E22" s="27" t="s">
        <v>281</v>
      </c>
      <c r="F22" s="29"/>
      <c r="G22" s="27"/>
      <c r="H22" s="30">
        <v>5.62</v>
      </c>
      <c r="I22" s="37">
        <f>'Coste línea 1'!D$14*H22/SUM(H$3:H$127)</f>
        <v>215.61199338710131</v>
      </c>
    </row>
    <row r="23" spans="1:9" x14ac:dyDescent="0.25">
      <c r="A23" s="21" t="s">
        <v>187</v>
      </c>
      <c r="B23" s="22" t="s">
        <v>282</v>
      </c>
      <c r="C23" s="22" t="s">
        <v>258</v>
      </c>
      <c r="D23" s="22" t="s">
        <v>3</v>
      </c>
      <c r="E23" s="22" t="s">
        <v>283</v>
      </c>
      <c r="F23" s="23">
        <v>13608.32</v>
      </c>
      <c r="G23" s="24">
        <v>11861</v>
      </c>
      <c r="H23" s="25"/>
      <c r="I23" s="36">
        <f>SUM(I24:I29)</f>
        <v>8791.3680221804734</v>
      </c>
    </row>
    <row r="24" spans="1:9" x14ac:dyDescent="0.25">
      <c r="A24" s="26" t="s">
        <v>187</v>
      </c>
      <c r="B24" s="27" t="s">
        <v>282</v>
      </c>
      <c r="C24" s="27" t="s">
        <v>258</v>
      </c>
      <c r="D24" s="28" t="s">
        <v>187</v>
      </c>
      <c r="E24" s="27" t="s">
        <v>284</v>
      </c>
      <c r="F24" s="29"/>
      <c r="G24" s="27"/>
      <c r="H24" s="30">
        <v>47.44</v>
      </c>
      <c r="I24" s="37">
        <f>'Coste línea 1'!D$14*H24/SUM(H$3:H$127)</f>
        <v>1820.0414530754599</v>
      </c>
    </row>
    <row r="25" spans="1:9" x14ac:dyDescent="0.25">
      <c r="A25" s="26" t="s">
        <v>187</v>
      </c>
      <c r="B25" s="27" t="s">
        <v>282</v>
      </c>
      <c r="C25" s="27" t="s">
        <v>258</v>
      </c>
      <c r="D25" s="28" t="s">
        <v>197</v>
      </c>
      <c r="E25" s="27" t="s">
        <v>285</v>
      </c>
      <c r="F25" s="29"/>
      <c r="G25" s="27"/>
      <c r="H25" s="30">
        <v>26.68</v>
      </c>
      <c r="I25" s="37">
        <f>'Coste línea 1'!D$14*H25/SUM(H$3:H$127)</f>
        <v>1023.5814917380538</v>
      </c>
    </row>
    <row r="26" spans="1:9" x14ac:dyDescent="0.25">
      <c r="A26" s="26" t="s">
        <v>187</v>
      </c>
      <c r="B26" s="27" t="s">
        <v>282</v>
      </c>
      <c r="C26" s="27" t="s">
        <v>258</v>
      </c>
      <c r="D26" s="28" t="s">
        <v>204</v>
      </c>
      <c r="E26" s="27" t="s">
        <v>286</v>
      </c>
      <c r="F26" s="29"/>
      <c r="G26" s="27"/>
      <c r="H26" s="30">
        <v>26.92</v>
      </c>
      <c r="I26" s="37">
        <f>'Coste línea 1'!D$14*H26/SUM(H$3:H$127)</f>
        <v>1032.7891213488911</v>
      </c>
    </row>
    <row r="27" spans="1:9" x14ac:dyDescent="0.25">
      <c r="A27" s="26" t="s">
        <v>187</v>
      </c>
      <c r="B27" s="27" t="s">
        <v>282</v>
      </c>
      <c r="C27" s="27" t="s">
        <v>258</v>
      </c>
      <c r="D27" s="28" t="s">
        <v>200</v>
      </c>
      <c r="E27" s="27" t="s">
        <v>287</v>
      </c>
      <c r="F27" s="29"/>
      <c r="G27" s="27"/>
      <c r="H27" s="30">
        <v>48.32</v>
      </c>
      <c r="I27" s="37">
        <f>'Coste línea 1'!D$14*H27/SUM(H$3:H$127)</f>
        <v>1853.8027616485294</v>
      </c>
    </row>
    <row r="28" spans="1:9" x14ac:dyDescent="0.25">
      <c r="A28" s="26" t="s">
        <v>187</v>
      </c>
      <c r="B28" s="27" t="s">
        <v>282</v>
      </c>
      <c r="C28" s="27" t="s">
        <v>258</v>
      </c>
      <c r="D28" s="28" t="s">
        <v>179</v>
      </c>
      <c r="E28" s="27" t="s">
        <v>288</v>
      </c>
      <c r="F28" s="29"/>
      <c r="G28" s="27"/>
      <c r="H28" s="30">
        <v>53.91</v>
      </c>
      <c r="I28" s="37">
        <f>'Coste línea 1'!D$14*H28/SUM(H$3:H$127)</f>
        <v>2068.2638013342757</v>
      </c>
    </row>
    <row r="29" spans="1:9" x14ac:dyDescent="0.25">
      <c r="A29" s="26" t="s">
        <v>187</v>
      </c>
      <c r="B29" s="27" t="s">
        <v>282</v>
      </c>
      <c r="C29" s="27" t="s">
        <v>258</v>
      </c>
      <c r="D29" s="28" t="s">
        <v>186</v>
      </c>
      <c r="E29" s="27" t="s">
        <v>289</v>
      </c>
      <c r="F29" s="29"/>
      <c r="G29" s="27"/>
      <c r="H29" s="30">
        <v>25.88</v>
      </c>
      <c r="I29" s="37">
        <f>'Coste línea 1'!D$14*H29/SUM(H$3:H$127)</f>
        <v>992.88939303526365</v>
      </c>
    </row>
    <row r="30" spans="1:9" x14ac:dyDescent="0.25">
      <c r="A30" s="21" t="s">
        <v>187</v>
      </c>
      <c r="B30" s="22" t="s">
        <v>282</v>
      </c>
      <c r="C30" s="22" t="s">
        <v>266</v>
      </c>
      <c r="D30" s="22" t="s">
        <v>3</v>
      </c>
      <c r="E30" s="22" t="s">
        <v>290</v>
      </c>
      <c r="F30" s="23">
        <v>2576.0300000000002</v>
      </c>
      <c r="G30" s="24">
        <v>2164</v>
      </c>
      <c r="H30" s="25"/>
      <c r="I30" s="36">
        <f>SUM(I31:I36)</f>
        <v>2231.6992269266339</v>
      </c>
    </row>
    <row r="31" spans="1:9" x14ac:dyDescent="0.25">
      <c r="A31" s="26" t="s">
        <v>187</v>
      </c>
      <c r="B31" s="27" t="s">
        <v>282</v>
      </c>
      <c r="C31" s="27" t="s">
        <v>266</v>
      </c>
      <c r="D31" s="28" t="s">
        <v>187</v>
      </c>
      <c r="E31" s="27" t="s">
        <v>291</v>
      </c>
      <c r="F31" s="29"/>
      <c r="G31" s="27"/>
      <c r="H31" s="30">
        <v>10.6</v>
      </c>
      <c r="I31" s="37">
        <f>'Coste línea 1'!D$14*H31/SUM(H$3:H$127)</f>
        <v>406.67030781197042</v>
      </c>
    </row>
    <row r="32" spans="1:9" x14ac:dyDescent="0.25">
      <c r="A32" s="26" t="s">
        <v>187</v>
      </c>
      <c r="B32" s="27" t="s">
        <v>282</v>
      </c>
      <c r="C32" s="27" t="s">
        <v>266</v>
      </c>
      <c r="D32" s="28" t="s">
        <v>197</v>
      </c>
      <c r="E32" s="27" t="s">
        <v>292</v>
      </c>
      <c r="F32" s="29"/>
      <c r="G32" s="27"/>
      <c r="H32" s="30">
        <v>9.6199999999999992</v>
      </c>
      <c r="I32" s="37">
        <f>'Coste línea 1'!D$14*H32/SUM(H$3:H$127)</f>
        <v>369.0724869010524</v>
      </c>
    </row>
    <row r="33" spans="1:9" x14ac:dyDescent="0.25">
      <c r="A33" s="26" t="s">
        <v>187</v>
      </c>
      <c r="B33" s="27" t="s">
        <v>282</v>
      </c>
      <c r="C33" s="27" t="s">
        <v>266</v>
      </c>
      <c r="D33" s="28" t="s">
        <v>204</v>
      </c>
      <c r="E33" s="27" t="s">
        <v>293</v>
      </c>
      <c r="F33" s="29"/>
      <c r="G33" s="27"/>
      <c r="H33" s="30">
        <v>10.02</v>
      </c>
      <c r="I33" s="37">
        <f>'Coste línea 1'!D$14*H33/SUM(H$3:H$127)</f>
        <v>384.4185362524475</v>
      </c>
    </row>
    <row r="34" spans="1:9" x14ac:dyDescent="0.25">
      <c r="A34" s="26" t="s">
        <v>187</v>
      </c>
      <c r="B34" s="27" t="s">
        <v>282</v>
      </c>
      <c r="C34" s="27" t="s">
        <v>266</v>
      </c>
      <c r="D34" s="28" t="s">
        <v>200</v>
      </c>
      <c r="E34" s="27" t="s">
        <v>294</v>
      </c>
      <c r="F34" s="29"/>
      <c r="G34" s="27"/>
      <c r="H34" s="30">
        <v>9.09</v>
      </c>
      <c r="I34" s="37">
        <f>'Coste línea 1'!D$14*H34/SUM(H$3:H$127)</f>
        <v>348.73897151045389</v>
      </c>
    </row>
    <row r="35" spans="1:9" x14ac:dyDescent="0.25">
      <c r="A35" s="26" t="s">
        <v>187</v>
      </c>
      <c r="B35" s="27" t="s">
        <v>282</v>
      </c>
      <c r="C35" s="27" t="s">
        <v>266</v>
      </c>
      <c r="D35" s="28" t="s">
        <v>179</v>
      </c>
      <c r="E35" s="27" t="s">
        <v>295</v>
      </c>
      <c r="F35" s="29"/>
      <c r="G35" s="27"/>
      <c r="H35" s="30">
        <v>11.09</v>
      </c>
      <c r="I35" s="37">
        <f>'Coste línea 1'!D$14*H35/SUM(H$3:H$127)</f>
        <v>425.46921826742943</v>
      </c>
    </row>
    <row r="36" spans="1:9" x14ac:dyDescent="0.25">
      <c r="A36" s="26" t="s">
        <v>187</v>
      </c>
      <c r="B36" s="27" t="s">
        <v>282</v>
      </c>
      <c r="C36" s="27" t="s">
        <v>266</v>
      </c>
      <c r="D36" s="28" t="s">
        <v>186</v>
      </c>
      <c r="E36" s="27" t="s">
        <v>296</v>
      </c>
      <c r="F36" s="29"/>
      <c r="G36" s="27"/>
      <c r="H36" s="30">
        <v>7.75</v>
      </c>
      <c r="I36" s="37">
        <f>'Coste línea 1'!D$14*H36/SUM(H$3:H$127)</f>
        <v>297.32970618328028</v>
      </c>
    </row>
    <row r="37" spans="1:9" x14ac:dyDescent="0.25">
      <c r="A37" s="21" t="s">
        <v>187</v>
      </c>
      <c r="B37" s="22" t="s">
        <v>282</v>
      </c>
      <c r="C37" s="22" t="s">
        <v>274</v>
      </c>
      <c r="D37" s="22" t="s">
        <v>3</v>
      </c>
      <c r="E37" s="22" t="s">
        <v>297</v>
      </c>
      <c r="F37" s="23">
        <v>2649.94</v>
      </c>
      <c r="G37" s="24">
        <v>2367</v>
      </c>
      <c r="H37" s="25"/>
      <c r="I37" s="36">
        <f>SUM(I38:I43)</f>
        <v>2484.9090412246533</v>
      </c>
    </row>
    <row r="38" spans="1:9" x14ac:dyDescent="0.25">
      <c r="A38" s="26" t="s">
        <v>187</v>
      </c>
      <c r="B38" s="27" t="s">
        <v>282</v>
      </c>
      <c r="C38" s="27" t="s">
        <v>274</v>
      </c>
      <c r="D38" s="28" t="s">
        <v>187</v>
      </c>
      <c r="E38" s="27" t="s">
        <v>298</v>
      </c>
      <c r="F38" s="29"/>
      <c r="G38" s="27"/>
      <c r="H38" s="30">
        <v>14.65</v>
      </c>
      <c r="I38" s="37">
        <f>'Coste línea 1'!D$14*H38/SUM(H$3:H$127)</f>
        <v>562.0490574948459</v>
      </c>
    </row>
    <row r="39" spans="1:9" x14ac:dyDescent="0.25">
      <c r="A39" s="26" t="s">
        <v>187</v>
      </c>
      <c r="B39" s="27" t="s">
        <v>282</v>
      </c>
      <c r="C39" s="27" t="s">
        <v>274</v>
      </c>
      <c r="D39" s="28" t="s">
        <v>197</v>
      </c>
      <c r="E39" s="27" t="s">
        <v>299</v>
      </c>
      <c r="F39" s="29"/>
      <c r="G39" s="27"/>
      <c r="H39" s="30">
        <v>6.46</v>
      </c>
      <c r="I39" s="37">
        <f>'Coste línea 1'!D$14*H39/SUM(H$3:H$127)</f>
        <v>247.83869702503102</v>
      </c>
    </row>
    <row r="40" spans="1:9" x14ac:dyDescent="0.25">
      <c r="A40" s="26" t="s">
        <v>187</v>
      </c>
      <c r="B40" s="27" t="s">
        <v>282</v>
      </c>
      <c r="C40" s="27" t="s">
        <v>274</v>
      </c>
      <c r="D40" s="28" t="s">
        <v>204</v>
      </c>
      <c r="E40" s="27" t="s">
        <v>300</v>
      </c>
      <c r="F40" s="29"/>
      <c r="G40" s="27"/>
      <c r="H40" s="30">
        <v>9.36</v>
      </c>
      <c r="I40" s="37">
        <f>'Coste línea 1'!D$14*H40/SUM(H$3:H$127)</f>
        <v>359.09755482264558</v>
      </c>
    </row>
    <row r="41" spans="1:9" x14ac:dyDescent="0.25">
      <c r="A41" s="26" t="s">
        <v>187</v>
      </c>
      <c r="B41" s="27" t="s">
        <v>282</v>
      </c>
      <c r="C41" s="27" t="s">
        <v>274</v>
      </c>
      <c r="D41" s="28" t="s">
        <v>200</v>
      </c>
      <c r="E41" s="27" t="s">
        <v>301</v>
      </c>
      <c r="F41" s="29"/>
      <c r="G41" s="27"/>
      <c r="H41" s="30">
        <v>8.7899999999999991</v>
      </c>
      <c r="I41" s="37">
        <f>'Coste línea 1'!D$14*H41/SUM(H$3:H$127)</f>
        <v>337.22943449690757</v>
      </c>
    </row>
    <row r="42" spans="1:9" x14ac:dyDescent="0.25">
      <c r="A42" s="26" t="s">
        <v>187</v>
      </c>
      <c r="B42" s="27" t="s">
        <v>282</v>
      </c>
      <c r="C42" s="27" t="s">
        <v>274</v>
      </c>
      <c r="D42" s="28" t="s">
        <v>179</v>
      </c>
      <c r="E42" s="27" t="s">
        <v>302</v>
      </c>
      <c r="F42" s="29"/>
      <c r="G42" s="27"/>
      <c r="H42" s="30">
        <v>11.54</v>
      </c>
      <c r="I42" s="37">
        <f>'Coste línea 1'!D$14*H42/SUM(H$3:H$127)</f>
        <v>442.73352378774888</v>
      </c>
    </row>
    <row r="43" spans="1:9" x14ac:dyDescent="0.25">
      <c r="A43" s="26" t="s">
        <v>187</v>
      </c>
      <c r="B43" s="27" t="s">
        <v>282</v>
      </c>
      <c r="C43" s="27" t="s">
        <v>274</v>
      </c>
      <c r="D43" s="28" t="s">
        <v>186</v>
      </c>
      <c r="E43" s="27" t="s">
        <v>303</v>
      </c>
      <c r="F43" s="29"/>
      <c r="G43" s="27"/>
      <c r="H43" s="30">
        <v>13.97</v>
      </c>
      <c r="I43" s="37">
        <f>'Coste línea 1'!D$14*H43/SUM(H$3:H$127)</f>
        <v>535.96077359747426</v>
      </c>
    </row>
    <row r="44" spans="1:9" x14ac:dyDescent="0.25">
      <c r="A44" s="21" t="s">
        <v>187</v>
      </c>
      <c r="B44" s="22" t="s">
        <v>304</v>
      </c>
      <c r="C44" s="22" t="s">
        <v>258</v>
      </c>
      <c r="D44" s="22" t="s">
        <v>3</v>
      </c>
      <c r="E44" s="22" t="s">
        <v>305</v>
      </c>
      <c r="F44" s="23">
        <v>12935.57</v>
      </c>
      <c r="G44" s="24">
        <v>13973</v>
      </c>
      <c r="H44" s="25"/>
      <c r="I44" s="36">
        <f>SUM(I45:I50)</f>
        <v>10076.599655359812</v>
      </c>
    </row>
    <row r="45" spans="1:9" x14ac:dyDescent="0.25">
      <c r="A45" s="26" t="s">
        <v>187</v>
      </c>
      <c r="B45" s="27" t="s">
        <v>304</v>
      </c>
      <c r="C45" s="27" t="s">
        <v>258</v>
      </c>
      <c r="D45" s="28" t="s">
        <v>187</v>
      </c>
      <c r="E45" s="27" t="s">
        <v>306</v>
      </c>
      <c r="F45" s="29"/>
      <c r="G45" s="27"/>
      <c r="H45" s="30">
        <v>53.86</v>
      </c>
      <c r="I45" s="37">
        <f>'Coste línea 1'!D$14*H45/SUM(H$3:H$127)</f>
        <v>2066.3455451653513</v>
      </c>
    </row>
    <row r="46" spans="1:9" x14ac:dyDescent="0.25">
      <c r="A46" s="26" t="s">
        <v>187</v>
      </c>
      <c r="B46" s="27" t="s">
        <v>304</v>
      </c>
      <c r="C46" s="27" t="s">
        <v>258</v>
      </c>
      <c r="D46" s="28" t="s">
        <v>197</v>
      </c>
      <c r="E46" s="27" t="s">
        <v>307</v>
      </c>
      <c r="F46" s="29"/>
      <c r="G46" s="27"/>
      <c r="H46" s="30">
        <v>27.07</v>
      </c>
      <c r="I46" s="37">
        <f>'Coste línea 1'!D$14*H46/SUM(H$3:H$127)</f>
        <v>1038.543889855664</v>
      </c>
    </row>
    <row r="47" spans="1:9" x14ac:dyDescent="0.25">
      <c r="A47" s="26" t="s">
        <v>187</v>
      </c>
      <c r="B47" s="27" t="s">
        <v>304</v>
      </c>
      <c r="C47" s="27" t="s">
        <v>258</v>
      </c>
      <c r="D47" s="28" t="s">
        <v>204</v>
      </c>
      <c r="E47" s="27" t="s">
        <v>308</v>
      </c>
      <c r="F47" s="29"/>
      <c r="G47" s="27"/>
      <c r="H47" s="30">
        <v>59</v>
      </c>
      <c r="I47" s="37">
        <f>'Coste línea 1'!D$14*H47/SUM(H$3:H$127)</f>
        <v>2263.5422793307785</v>
      </c>
    </row>
    <row r="48" spans="1:9" x14ac:dyDescent="0.25">
      <c r="A48" s="26" t="s">
        <v>187</v>
      </c>
      <c r="B48" s="27" t="s">
        <v>304</v>
      </c>
      <c r="C48" s="27" t="s">
        <v>258</v>
      </c>
      <c r="D48" s="28" t="s">
        <v>200</v>
      </c>
      <c r="E48" s="27" t="s">
        <v>309</v>
      </c>
      <c r="F48" s="29"/>
      <c r="G48" s="27"/>
      <c r="H48" s="30">
        <v>62.65</v>
      </c>
      <c r="I48" s="37">
        <f>'Coste línea 1'!D$14*H48/SUM(H$3:H$127)</f>
        <v>2403.574979662259</v>
      </c>
    </row>
    <row r="49" spans="1:9" x14ac:dyDescent="0.25">
      <c r="A49" s="26" t="s">
        <v>187</v>
      </c>
      <c r="B49" s="27" t="s">
        <v>304</v>
      </c>
      <c r="C49" s="27" t="s">
        <v>258</v>
      </c>
      <c r="D49" s="28" t="s">
        <v>179</v>
      </c>
      <c r="E49" s="27" t="s">
        <v>310</v>
      </c>
      <c r="F49" s="29"/>
      <c r="G49" s="27"/>
      <c r="H49" s="30">
        <v>29.48</v>
      </c>
      <c r="I49" s="37">
        <f>'Coste línea 1'!D$14*H49/SUM(H$3:H$127)</f>
        <v>1131.0038371978196</v>
      </c>
    </row>
    <row r="50" spans="1:9" x14ac:dyDescent="0.25">
      <c r="A50" s="26" t="s">
        <v>187</v>
      </c>
      <c r="B50" s="27" t="s">
        <v>304</v>
      </c>
      <c r="C50" s="27" t="s">
        <v>258</v>
      </c>
      <c r="D50" s="28" t="s">
        <v>186</v>
      </c>
      <c r="E50" s="27" t="s">
        <v>311</v>
      </c>
      <c r="F50" s="29"/>
      <c r="G50" s="27"/>
      <c r="H50" s="30">
        <v>30.59</v>
      </c>
      <c r="I50" s="37">
        <f>'Coste línea 1'!D$14*H50/SUM(H$3:H$127)</f>
        <v>1173.589124147941</v>
      </c>
    </row>
    <row r="51" spans="1:9" x14ac:dyDescent="0.25">
      <c r="A51" s="21" t="s">
        <v>187</v>
      </c>
      <c r="B51" s="22" t="s">
        <v>304</v>
      </c>
      <c r="C51" s="22" t="s">
        <v>266</v>
      </c>
      <c r="D51" s="22" t="s">
        <v>3</v>
      </c>
      <c r="E51" s="22" t="s">
        <v>312</v>
      </c>
      <c r="F51" s="23">
        <v>1334.79</v>
      </c>
      <c r="G51" s="24">
        <v>1440</v>
      </c>
      <c r="H51" s="25"/>
      <c r="I51" s="36">
        <f>SUM(I52:I57)</f>
        <v>1687.2981261858924</v>
      </c>
    </row>
    <row r="52" spans="1:9" x14ac:dyDescent="0.25">
      <c r="A52" s="26" t="s">
        <v>187</v>
      </c>
      <c r="B52" s="27" t="s">
        <v>304</v>
      </c>
      <c r="C52" s="27" t="s">
        <v>266</v>
      </c>
      <c r="D52" s="28" t="s">
        <v>187</v>
      </c>
      <c r="E52" s="27" t="s">
        <v>313</v>
      </c>
      <c r="F52" s="29"/>
      <c r="G52" s="27"/>
      <c r="H52" s="30">
        <v>5.34</v>
      </c>
      <c r="I52" s="37">
        <f>'Coste línea 1'!D$14*H52/SUM(H$3:H$127)</f>
        <v>204.86975884112471</v>
      </c>
    </row>
    <row r="53" spans="1:9" x14ac:dyDescent="0.25">
      <c r="A53" s="26" t="s">
        <v>187</v>
      </c>
      <c r="B53" s="27" t="s">
        <v>304</v>
      </c>
      <c r="C53" s="27" t="s">
        <v>266</v>
      </c>
      <c r="D53" s="28" t="s">
        <v>197</v>
      </c>
      <c r="E53" s="27" t="s">
        <v>314</v>
      </c>
      <c r="F53" s="29"/>
      <c r="G53" s="27"/>
      <c r="H53" s="30">
        <v>8.34</v>
      </c>
      <c r="I53" s="37">
        <f>'Coste línea 1'!D$14*H53/SUM(H$3:H$127)</f>
        <v>319.96512897658801</v>
      </c>
    </row>
    <row r="54" spans="1:9" x14ac:dyDescent="0.25">
      <c r="A54" s="26" t="s">
        <v>187</v>
      </c>
      <c r="B54" s="27" t="s">
        <v>304</v>
      </c>
      <c r="C54" s="27" t="s">
        <v>266</v>
      </c>
      <c r="D54" s="28" t="s">
        <v>204</v>
      </c>
      <c r="E54" s="27" t="s">
        <v>315</v>
      </c>
      <c r="F54" s="29"/>
      <c r="G54" s="27"/>
      <c r="H54" s="30">
        <v>7.57</v>
      </c>
      <c r="I54" s="37">
        <f>'Coste línea 1'!D$14*H54/SUM(H$3:H$127)</f>
        <v>290.42398397515251</v>
      </c>
    </row>
    <row r="55" spans="1:9" x14ac:dyDescent="0.25">
      <c r="A55" s="26" t="s">
        <v>187</v>
      </c>
      <c r="B55" s="27" t="s">
        <v>304</v>
      </c>
      <c r="C55" s="27" t="s">
        <v>266</v>
      </c>
      <c r="D55" s="28" t="s">
        <v>200</v>
      </c>
      <c r="E55" s="27" t="s">
        <v>316</v>
      </c>
      <c r="F55" s="29"/>
      <c r="G55" s="27"/>
      <c r="H55" s="30">
        <v>5.53</v>
      </c>
      <c r="I55" s="37">
        <f>'Coste línea 1'!D$14*H55/SUM(H$3:H$127)</f>
        <v>212.15913228303739</v>
      </c>
    </row>
    <row r="56" spans="1:9" x14ac:dyDescent="0.25">
      <c r="A56" s="26" t="s">
        <v>187</v>
      </c>
      <c r="B56" s="27" t="s">
        <v>304</v>
      </c>
      <c r="C56" s="27" t="s">
        <v>266</v>
      </c>
      <c r="D56" s="28" t="s">
        <v>179</v>
      </c>
      <c r="E56" s="27" t="s">
        <v>317</v>
      </c>
      <c r="F56" s="29"/>
      <c r="G56" s="27"/>
      <c r="H56" s="30">
        <v>10.58</v>
      </c>
      <c r="I56" s="37">
        <f>'Coste línea 1'!D$14*H56/SUM(H$3:H$127)</f>
        <v>405.9030053444007</v>
      </c>
    </row>
    <row r="57" spans="1:9" x14ac:dyDescent="0.25">
      <c r="A57" s="26" t="s">
        <v>187</v>
      </c>
      <c r="B57" s="27" t="s">
        <v>304</v>
      </c>
      <c r="C57" s="27" t="s">
        <v>266</v>
      </c>
      <c r="D57" s="28" t="s">
        <v>186</v>
      </c>
      <c r="E57" s="27" t="s">
        <v>318</v>
      </c>
      <c r="F57" s="29"/>
      <c r="G57" s="27"/>
      <c r="H57" s="30">
        <v>6.62</v>
      </c>
      <c r="I57" s="37">
        <f>'Coste línea 1'!D$14*H57/SUM(H$3:H$127)</f>
        <v>253.9771167655891</v>
      </c>
    </row>
    <row r="58" spans="1:9" x14ac:dyDescent="0.25">
      <c r="A58" s="21" t="s">
        <v>187</v>
      </c>
      <c r="B58" s="22" t="s">
        <v>304</v>
      </c>
      <c r="C58" s="22" t="s">
        <v>274</v>
      </c>
      <c r="D58" s="22" t="s">
        <v>3</v>
      </c>
      <c r="E58" s="22" t="s">
        <v>319</v>
      </c>
      <c r="F58" s="23">
        <v>1347.62</v>
      </c>
      <c r="G58" s="24">
        <v>1251</v>
      </c>
      <c r="H58" s="25"/>
      <c r="I58" s="36">
        <f>SUM(I59:I64)</f>
        <v>2485.6763436922233</v>
      </c>
    </row>
    <row r="59" spans="1:9" x14ac:dyDescent="0.25">
      <c r="A59" s="26" t="s">
        <v>187</v>
      </c>
      <c r="B59" s="27" t="s">
        <v>304</v>
      </c>
      <c r="C59" s="27" t="s">
        <v>274</v>
      </c>
      <c r="D59" s="28" t="s">
        <v>187</v>
      </c>
      <c r="E59" s="27" t="s">
        <v>320</v>
      </c>
      <c r="F59" s="29"/>
      <c r="G59" s="27"/>
      <c r="H59" s="30">
        <v>12.86</v>
      </c>
      <c r="I59" s="37">
        <f>'Coste línea 1'!D$14*H59/SUM(H$3:H$127)</f>
        <v>493.37548664735277</v>
      </c>
    </row>
    <row r="60" spans="1:9" x14ac:dyDescent="0.25">
      <c r="A60" s="26" t="s">
        <v>187</v>
      </c>
      <c r="B60" s="27" t="s">
        <v>304</v>
      </c>
      <c r="C60" s="27" t="s">
        <v>274</v>
      </c>
      <c r="D60" s="28" t="s">
        <v>197</v>
      </c>
      <c r="E60" s="27" t="s">
        <v>321</v>
      </c>
      <c r="F60" s="29"/>
      <c r="G60" s="27"/>
      <c r="H60" s="30">
        <v>11.31</v>
      </c>
      <c r="I60" s="37">
        <f>'Coste línea 1'!D$14*H60/SUM(H$3:H$127)</f>
        <v>433.90954541069681</v>
      </c>
    </row>
    <row r="61" spans="1:9" x14ac:dyDescent="0.25">
      <c r="A61" s="26" t="s">
        <v>187</v>
      </c>
      <c r="B61" s="27" t="s">
        <v>304</v>
      </c>
      <c r="C61" s="27" t="s">
        <v>274</v>
      </c>
      <c r="D61" s="28" t="s">
        <v>204</v>
      </c>
      <c r="E61" s="27" t="s">
        <v>322</v>
      </c>
      <c r="F61" s="29"/>
      <c r="G61" s="27"/>
      <c r="H61" s="30">
        <v>12.6</v>
      </c>
      <c r="I61" s="37">
        <f>'Coste línea 1'!D$14*H61/SUM(H$3:H$127)</f>
        <v>483.40055456894595</v>
      </c>
    </row>
    <row r="62" spans="1:9" x14ac:dyDescent="0.25">
      <c r="A62" s="26" t="s">
        <v>187</v>
      </c>
      <c r="B62" s="27" t="s">
        <v>304</v>
      </c>
      <c r="C62" s="27" t="s">
        <v>274</v>
      </c>
      <c r="D62" s="28" t="s">
        <v>200</v>
      </c>
      <c r="E62" s="27" t="s">
        <v>323</v>
      </c>
      <c r="F62" s="29"/>
      <c r="G62" s="27"/>
      <c r="H62" s="30">
        <v>6.52</v>
      </c>
      <c r="I62" s="37">
        <f>'Coste línea 1'!D$14*H62/SUM(H$3:H$127)</f>
        <v>250.1406044277403</v>
      </c>
    </row>
    <row r="63" spans="1:9" x14ac:dyDescent="0.25">
      <c r="A63" s="26" t="s">
        <v>187</v>
      </c>
      <c r="B63" s="27" t="s">
        <v>304</v>
      </c>
      <c r="C63" s="27" t="s">
        <v>274</v>
      </c>
      <c r="D63" s="28" t="s">
        <v>179</v>
      </c>
      <c r="E63" s="27" t="s">
        <v>324</v>
      </c>
      <c r="F63" s="29"/>
      <c r="G63" s="27"/>
      <c r="H63" s="30">
        <v>8.08</v>
      </c>
      <c r="I63" s="37">
        <f>'Coste línea 1'!D$14*H63/SUM(H$3:H$127)</f>
        <v>309.99019689818124</v>
      </c>
    </row>
    <row r="64" spans="1:9" x14ac:dyDescent="0.25">
      <c r="A64" s="26" t="s">
        <v>187</v>
      </c>
      <c r="B64" s="27" t="s">
        <v>304</v>
      </c>
      <c r="C64" s="27" t="s">
        <v>274</v>
      </c>
      <c r="D64" s="28" t="s">
        <v>186</v>
      </c>
      <c r="E64" s="27" t="s">
        <v>325</v>
      </c>
      <c r="F64" s="29"/>
      <c r="G64" s="27"/>
      <c r="H64" s="30">
        <v>13.42</v>
      </c>
      <c r="I64" s="37">
        <f>'Coste línea 1'!D$14*H64/SUM(H$3:H$127)</f>
        <v>514.85995573930597</v>
      </c>
    </row>
    <row r="65" spans="1:9" x14ac:dyDescent="0.25">
      <c r="A65" s="21" t="s">
        <v>187</v>
      </c>
      <c r="B65" s="22" t="s">
        <v>326</v>
      </c>
      <c r="C65" s="22" t="s">
        <v>258</v>
      </c>
      <c r="D65" s="22" t="s">
        <v>3</v>
      </c>
      <c r="E65" s="22" t="s">
        <v>327</v>
      </c>
      <c r="F65" s="23">
        <v>15257.12</v>
      </c>
      <c r="G65" s="24">
        <v>15688</v>
      </c>
      <c r="H65" s="25"/>
      <c r="I65" s="36">
        <f>SUM(I66:I71)</f>
        <v>10947.104304817703</v>
      </c>
    </row>
    <row r="66" spans="1:9" x14ac:dyDescent="0.25">
      <c r="A66" s="26" t="s">
        <v>187</v>
      </c>
      <c r="B66" s="27" t="s">
        <v>326</v>
      </c>
      <c r="C66" s="27" t="s">
        <v>258</v>
      </c>
      <c r="D66" s="28" t="s">
        <v>187</v>
      </c>
      <c r="E66" s="27" t="s">
        <v>328</v>
      </c>
      <c r="F66" s="29"/>
      <c r="G66" s="27"/>
      <c r="H66" s="30">
        <v>35.92</v>
      </c>
      <c r="I66" s="37">
        <f>'Coste línea 1'!D$14*H66/SUM(H$3:H$127)</f>
        <v>1378.075231755281</v>
      </c>
    </row>
    <row r="67" spans="1:9" x14ac:dyDescent="0.25">
      <c r="A67" s="26" t="s">
        <v>187</v>
      </c>
      <c r="B67" s="27" t="s">
        <v>326</v>
      </c>
      <c r="C67" s="27" t="s">
        <v>258</v>
      </c>
      <c r="D67" s="28" t="s">
        <v>197</v>
      </c>
      <c r="E67" s="27" t="s">
        <v>329</v>
      </c>
      <c r="F67" s="29"/>
      <c r="G67" s="27"/>
      <c r="H67" s="30">
        <v>47.03</v>
      </c>
      <c r="I67" s="37">
        <f>'Coste línea 1'!D$14*H67/SUM(H$3:H$127)</f>
        <v>1804.3117524902802</v>
      </c>
    </row>
    <row r="68" spans="1:9" x14ac:dyDescent="0.25">
      <c r="A68" s="26" t="s">
        <v>187</v>
      </c>
      <c r="B68" s="27" t="s">
        <v>326</v>
      </c>
      <c r="C68" s="27" t="s">
        <v>258</v>
      </c>
      <c r="D68" s="28" t="s">
        <v>204</v>
      </c>
      <c r="E68" s="27" t="s">
        <v>330</v>
      </c>
      <c r="F68" s="29"/>
      <c r="G68" s="27"/>
      <c r="H68" s="30">
        <v>49</v>
      </c>
      <c r="I68" s="37">
        <f>'Coste línea 1'!D$14*H68/SUM(H$3:H$127)</f>
        <v>1879.8910455459011</v>
      </c>
    </row>
    <row r="69" spans="1:9" x14ac:dyDescent="0.25">
      <c r="A69" s="26" t="s">
        <v>187</v>
      </c>
      <c r="B69" s="27" t="s">
        <v>326</v>
      </c>
      <c r="C69" s="27" t="s">
        <v>258</v>
      </c>
      <c r="D69" s="28" t="s">
        <v>200</v>
      </c>
      <c r="E69" s="27" t="s">
        <v>331</v>
      </c>
      <c r="F69" s="29"/>
      <c r="G69" s="27"/>
      <c r="H69" s="30">
        <v>53.95</v>
      </c>
      <c r="I69" s="37">
        <f>'Coste línea 1'!D$14*H69/SUM(H$3:H$127)</f>
        <v>2069.7984062694159</v>
      </c>
    </row>
    <row r="70" spans="1:9" x14ac:dyDescent="0.25">
      <c r="A70" s="26" t="s">
        <v>187</v>
      </c>
      <c r="B70" s="27" t="s">
        <v>326</v>
      </c>
      <c r="C70" s="27" t="s">
        <v>258</v>
      </c>
      <c r="D70" s="28" t="s">
        <v>179</v>
      </c>
      <c r="E70" s="27" t="s">
        <v>332</v>
      </c>
      <c r="F70" s="29"/>
      <c r="G70" s="27"/>
      <c r="H70" s="30">
        <v>42.64</v>
      </c>
      <c r="I70" s="37">
        <f>'Coste línea 1'!D$14*H70/SUM(H$3:H$127)</f>
        <v>1635.8888608587188</v>
      </c>
    </row>
    <row r="71" spans="1:9" x14ac:dyDescent="0.25">
      <c r="A71" s="26" t="s">
        <v>187</v>
      </c>
      <c r="B71" s="27" t="s">
        <v>326</v>
      </c>
      <c r="C71" s="27" t="s">
        <v>258</v>
      </c>
      <c r="D71" s="28" t="s">
        <v>186</v>
      </c>
      <c r="E71" s="27" t="s">
        <v>333</v>
      </c>
      <c r="F71" s="29"/>
      <c r="G71" s="27"/>
      <c r="H71" s="30">
        <v>56.8</v>
      </c>
      <c r="I71" s="37">
        <f>'Coste línea 1'!D$14*H71/SUM(H$3:H$127)</f>
        <v>2179.1390078981058</v>
      </c>
    </row>
    <row r="72" spans="1:9" x14ac:dyDescent="0.25">
      <c r="A72" s="21" t="s">
        <v>187</v>
      </c>
      <c r="B72" s="22" t="s">
        <v>326</v>
      </c>
      <c r="C72" s="22" t="s">
        <v>266</v>
      </c>
      <c r="D72" s="22" t="s">
        <v>3</v>
      </c>
      <c r="E72" s="22" t="s">
        <v>334</v>
      </c>
      <c r="F72" s="23">
        <v>2310.5500000000002</v>
      </c>
      <c r="G72" s="24">
        <v>2843</v>
      </c>
      <c r="H72" s="25"/>
      <c r="I72" s="36">
        <f>SUM(I73:I78)</f>
        <v>2046.3956810085378</v>
      </c>
    </row>
    <row r="73" spans="1:9" x14ac:dyDescent="0.25">
      <c r="A73" s="26" t="s">
        <v>187</v>
      </c>
      <c r="B73" s="27" t="s">
        <v>326</v>
      </c>
      <c r="C73" s="27" t="s">
        <v>266</v>
      </c>
      <c r="D73" s="28" t="s">
        <v>187</v>
      </c>
      <c r="E73" s="27" t="s">
        <v>335</v>
      </c>
      <c r="F73" s="29"/>
      <c r="G73" s="27"/>
      <c r="H73" s="30">
        <v>8.2799999999999994</v>
      </c>
      <c r="I73" s="37">
        <f>'Coste línea 1'!D$14*H73/SUM(H$3:H$127)</f>
        <v>317.66322157387873</v>
      </c>
    </row>
    <row r="74" spans="1:9" x14ac:dyDescent="0.25">
      <c r="A74" s="26" t="s">
        <v>187</v>
      </c>
      <c r="B74" s="27" t="s">
        <v>326</v>
      </c>
      <c r="C74" s="27" t="s">
        <v>266</v>
      </c>
      <c r="D74" s="28" t="s">
        <v>197</v>
      </c>
      <c r="E74" s="27" t="s">
        <v>336</v>
      </c>
      <c r="F74" s="29"/>
      <c r="G74" s="27"/>
      <c r="H74" s="30">
        <v>7</v>
      </c>
      <c r="I74" s="37">
        <f>'Coste línea 1'!D$14*H74/SUM(H$3:H$127)</f>
        <v>268.55586364941445</v>
      </c>
    </row>
    <row r="75" spans="1:9" x14ac:dyDescent="0.25">
      <c r="A75" s="26" t="s">
        <v>187</v>
      </c>
      <c r="B75" s="27" t="s">
        <v>326</v>
      </c>
      <c r="C75" s="27" t="s">
        <v>266</v>
      </c>
      <c r="D75" s="28" t="s">
        <v>204</v>
      </c>
      <c r="E75" s="27" t="s">
        <v>337</v>
      </c>
      <c r="F75" s="29"/>
      <c r="G75" s="27"/>
      <c r="H75" s="30">
        <v>7.46</v>
      </c>
      <c r="I75" s="37">
        <f>'Coste línea 1'!D$14*H75/SUM(H$3:H$127)</f>
        <v>286.20382040351882</v>
      </c>
    </row>
    <row r="76" spans="1:9" x14ac:dyDescent="0.25">
      <c r="A76" s="26" t="s">
        <v>187</v>
      </c>
      <c r="B76" s="27" t="s">
        <v>326</v>
      </c>
      <c r="C76" s="27" t="s">
        <v>266</v>
      </c>
      <c r="D76" s="28" t="s">
        <v>200</v>
      </c>
      <c r="E76" s="27" t="s">
        <v>338</v>
      </c>
      <c r="F76" s="29"/>
      <c r="G76" s="27"/>
      <c r="H76" s="30">
        <v>7.16</v>
      </c>
      <c r="I76" s="37">
        <f>'Coste línea 1'!D$14*H76/SUM(H$3:H$127)</f>
        <v>274.6942833899725</v>
      </c>
    </row>
    <row r="77" spans="1:9" x14ac:dyDescent="0.25">
      <c r="A77" s="26" t="s">
        <v>187</v>
      </c>
      <c r="B77" s="27" t="s">
        <v>326</v>
      </c>
      <c r="C77" s="27" t="s">
        <v>266</v>
      </c>
      <c r="D77" s="28" t="s">
        <v>179</v>
      </c>
      <c r="E77" s="27" t="s">
        <v>339</v>
      </c>
      <c r="F77" s="29"/>
      <c r="G77" s="27"/>
      <c r="H77" s="30">
        <v>11.49</v>
      </c>
      <c r="I77" s="37">
        <f>'Coste línea 1'!D$14*H77/SUM(H$3:H$127)</f>
        <v>440.81526761882458</v>
      </c>
    </row>
    <row r="78" spans="1:9" x14ac:dyDescent="0.25">
      <c r="A78" s="26" t="s">
        <v>187</v>
      </c>
      <c r="B78" s="27" t="s">
        <v>326</v>
      </c>
      <c r="C78" s="27" t="s">
        <v>266</v>
      </c>
      <c r="D78" s="28" t="s">
        <v>186</v>
      </c>
      <c r="E78" s="27" t="s">
        <v>340</v>
      </c>
      <c r="F78" s="29"/>
      <c r="G78" s="27"/>
      <c r="H78" s="30">
        <v>11.95</v>
      </c>
      <c r="I78" s="37">
        <f>'Coste línea 1'!D$14*H78/SUM(H$3:H$127)</f>
        <v>458.46322437292889</v>
      </c>
    </row>
    <row r="79" spans="1:9" x14ac:dyDescent="0.25">
      <c r="A79" s="21" t="s">
        <v>187</v>
      </c>
      <c r="B79" s="22" t="s">
        <v>326</v>
      </c>
      <c r="C79" s="22" t="s">
        <v>274</v>
      </c>
      <c r="D79" s="22" t="s">
        <v>3</v>
      </c>
      <c r="E79" s="22" t="s">
        <v>341</v>
      </c>
      <c r="F79" s="23">
        <v>2124.9299999999998</v>
      </c>
      <c r="G79" s="24">
        <v>2765</v>
      </c>
      <c r="H79" s="25"/>
      <c r="I79" s="36">
        <f>SUM(I80:I85)</f>
        <v>2369.4300198554047</v>
      </c>
    </row>
    <row r="80" spans="1:9" x14ac:dyDescent="0.25">
      <c r="A80" s="26" t="s">
        <v>187</v>
      </c>
      <c r="B80" s="27" t="s">
        <v>326</v>
      </c>
      <c r="C80" s="27" t="s">
        <v>274</v>
      </c>
      <c r="D80" s="28" t="s">
        <v>187</v>
      </c>
      <c r="E80" s="27" t="s">
        <v>342</v>
      </c>
      <c r="F80" s="29"/>
      <c r="G80" s="27"/>
      <c r="H80" s="30">
        <v>10.220000000000001</v>
      </c>
      <c r="I80" s="37">
        <f>'Coste línea 1'!D$14*H80/SUM(H$3:H$127)</f>
        <v>392.0915609281451</v>
      </c>
    </row>
    <row r="81" spans="1:9" x14ac:dyDescent="0.25">
      <c r="A81" s="26" t="s">
        <v>187</v>
      </c>
      <c r="B81" s="27" t="s">
        <v>326</v>
      </c>
      <c r="C81" s="27" t="s">
        <v>274</v>
      </c>
      <c r="D81" s="28" t="s">
        <v>197</v>
      </c>
      <c r="E81" s="27" t="s">
        <v>343</v>
      </c>
      <c r="F81" s="29"/>
      <c r="G81" s="27"/>
      <c r="H81" s="30">
        <v>7.02</v>
      </c>
      <c r="I81" s="37">
        <f>'Coste línea 1'!D$14*H81/SUM(H$3:H$127)</f>
        <v>269.32316611698417</v>
      </c>
    </row>
    <row r="82" spans="1:9" x14ac:dyDescent="0.25">
      <c r="A82" s="26" t="s">
        <v>187</v>
      </c>
      <c r="B82" s="27" t="s">
        <v>326</v>
      </c>
      <c r="C82" s="27" t="s">
        <v>274</v>
      </c>
      <c r="D82" s="28" t="s">
        <v>204</v>
      </c>
      <c r="E82" s="27" t="s">
        <v>344</v>
      </c>
      <c r="F82" s="29"/>
      <c r="G82" s="27"/>
      <c r="H82" s="30">
        <v>11.21</v>
      </c>
      <c r="I82" s="37">
        <f>'Coste línea 1'!D$14*H82/SUM(H$3:H$127)</f>
        <v>430.07303307284798</v>
      </c>
    </row>
    <row r="83" spans="1:9" x14ac:dyDescent="0.25">
      <c r="A83" s="26" t="s">
        <v>187</v>
      </c>
      <c r="B83" s="27" t="s">
        <v>326</v>
      </c>
      <c r="C83" s="27" t="s">
        <v>274</v>
      </c>
      <c r="D83" s="28" t="s">
        <v>200</v>
      </c>
      <c r="E83" s="27" t="s">
        <v>345</v>
      </c>
      <c r="F83" s="29"/>
      <c r="G83" s="27"/>
      <c r="H83" s="30">
        <v>12.72</v>
      </c>
      <c r="I83" s="37">
        <f>'Coste línea 1'!D$14*H83/SUM(H$3:H$127)</f>
        <v>488.0043693743645</v>
      </c>
    </row>
    <row r="84" spans="1:9" x14ac:dyDescent="0.25">
      <c r="A84" s="26" t="s">
        <v>187</v>
      </c>
      <c r="B84" s="27" t="s">
        <v>326</v>
      </c>
      <c r="C84" s="27" t="s">
        <v>274</v>
      </c>
      <c r="D84" s="28" t="s">
        <v>179</v>
      </c>
      <c r="E84" s="27" t="s">
        <v>346</v>
      </c>
      <c r="F84" s="29"/>
      <c r="G84" s="27"/>
      <c r="H84" s="30">
        <v>13.78</v>
      </c>
      <c r="I84" s="37">
        <f>'Coste línea 1'!D$14*H84/SUM(H$3:H$127)</f>
        <v>528.67140015556151</v>
      </c>
    </row>
    <row r="85" spans="1:9" x14ac:dyDescent="0.25">
      <c r="A85" s="26" t="s">
        <v>187</v>
      </c>
      <c r="B85" s="27" t="s">
        <v>326</v>
      </c>
      <c r="C85" s="27" t="s">
        <v>274</v>
      </c>
      <c r="D85" s="28" t="s">
        <v>186</v>
      </c>
      <c r="E85" s="27" t="s">
        <v>347</v>
      </c>
      <c r="F85" s="29"/>
      <c r="G85" s="27"/>
      <c r="H85" s="30">
        <v>6.81</v>
      </c>
      <c r="I85" s="37">
        <f>'Coste línea 1'!D$14*H85/SUM(H$3:H$127)</f>
        <v>261.2664902075017</v>
      </c>
    </row>
    <row r="86" spans="1:9" x14ac:dyDescent="0.25">
      <c r="A86" s="21" t="s">
        <v>187</v>
      </c>
      <c r="B86" s="22" t="s">
        <v>348</v>
      </c>
      <c r="C86" s="22" t="s">
        <v>258</v>
      </c>
      <c r="D86" s="22" t="s">
        <v>3</v>
      </c>
      <c r="E86" s="22" t="s">
        <v>349</v>
      </c>
      <c r="F86" s="23">
        <v>9942.0499999999993</v>
      </c>
      <c r="G86" s="24">
        <v>9791</v>
      </c>
      <c r="H86" s="25"/>
      <c r="I86" s="36">
        <f>SUM(I87:I92)</f>
        <v>9831.4465169712785</v>
      </c>
    </row>
    <row r="87" spans="1:9" x14ac:dyDescent="0.25">
      <c r="A87" s="26" t="s">
        <v>187</v>
      </c>
      <c r="B87" s="27" t="s">
        <v>348</v>
      </c>
      <c r="C87" s="27" t="s">
        <v>258</v>
      </c>
      <c r="D87" s="28" t="s">
        <v>187</v>
      </c>
      <c r="E87" s="27" t="s">
        <v>350</v>
      </c>
      <c r="F87" s="29"/>
      <c r="G87" s="27"/>
      <c r="H87" s="30">
        <v>50.65</v>
      </c>
      <c r="I87" s="37">
        <f>'Coste línea 1'!D$14*H87/SUM(H$3:H$127)</f>
        <v>1943.1934991204059</v>
      </c>
    </row>
    <row r="88" spans="1:9" x14ac:dyDescent="0.25">
      <c r="A88" s="26" t="s">
        <v>187</v>
      </c>
      <c r="B88" s="27" t="s">
        <v>348</v>
      </c>
      <c r="C88" s="27" t="s">
        <v>258</v>
      </c>
      <c r="D88" s="28" t="s">
        <v>197</v>
      </c>
      <c r="E88" s="27" t="s">
        <v>351</v>
      </c>
      <c r="F88" s="29"/>
      <c r="G88" s="27"/>
      <c r="H88" s="30">
        <v>56.17</v>
      </c>
      <c r="I88" s="37">
        <f>'Coste línea 1'!D$14*H88/SUM(H$3:H$127)</f>
        <v>2154.9689801696586</v>
      </c>
    </row>
    <row r="89" spans="1:9" x14ac:dyDescent="0.25">
      <c r="A89" s="26" t="s">
        <v>187</v>
      </c>
      <c r="B89" s="27" t="s">
        <v>348</v>
      </c>
      <c r="C89" s="27" t="s">
        <v>258</v>
      </c>
      <c r="D89" s="28" t="s">
        <v>204</v>
      </c>
      <c r="E89" s="27" t="s">
        <v>352</v>
      </c>
      <c r="F89" s="29"/>
      <c r="G89" s="27"/>
      <c r="H89" s="30">
        <v>48.23</v>
      </c>
      <c r="I89" s="37">
        <f>'Coste línea 1'!D$14*H89/SUM(H$3:H$127)</f>
        <v>1850.3499005444655</v>
      </c>
    </row>
    <row r="90" spans="1:9" x14ac:dyDescent="0.25">
      <c r="A90" s="26" t="s">
        <v>187</v>
      </c>
      <c r="B90" s="27" t="s">
        <v>348</v>
      </c>
      <c r="C90" s="27" t="s">
        <v>258</v>
      </c>
      <c r="D90" s="28" t="s">
        <v>200</v>
      </c>
      <c r="E90" s="27" t="s">
        <v>353</v>
      </c>
      <c r="F90" s="29"/>
      <c r="G90" s="27"/>
      <c r="H90" s="30">
        <v>22.98</v>
      </c>
      <c r="I90" s="37">
        <f>'Coste línea 1'!D$14*H90/SUM(H$3:H$127)</f>
        <v>881.63053523764916</v>
      </c>
    </row>
    <row r="91" spans="1:9" x14ac:dyDescent="0.25">
      <c r="A91" s="26" t="s">
        <v>187</v>
      </c>
      <c r="B91" s="27" t="s">
        <v>348</v>
      </c>
      <c r="C91" s="27" t="s">
        <v>258</v>
      </c>
      <c r="D91" s="28" t="s">
        <v>179</v>
      </c>
      <c r="E91" s="27" t="s">
        <v>354</v>
      </c>
      <c r="F91" s="29"/>
      <c r="G91" s="27"/>
      <c r="H91" s="30">
        <v>26.71</v>
      </c>
      <c r="I91" s="37">
        <f>'Coste línea 1'!D$14*H91/SUM(H$3:H$127)</f>
        <v>1024.7324454394086</v>
      </c>
    </row>
    <row r="92" spans="1:9" x14ac:dyDescent="0.25">
      <c r="A92" s="26" t="s">
        <v>187</v>
      </c>
      <c r="B92" s="27" t="s">
        <v>348</v>
      </c>
      <c r="C92" s="27" t="s">
        <v>258</v>
      </c>
      <c r="D92" s="28" t="s">
        <v>186</v>
      </c>
      <c r="E92" s="27" t="s">
        <v>355</v>
      </c>
      <c r="F92" s="29"/>
      <c r="G92" s="27"/>
      <c r="H92" s="30">
        <v>51.52</v>
      </c>
      <c r="I92" s="37">
        <f>'Coste línea 1'!D$14*H92/SUM(H$3:H$127)</f>
        <v>1976.5711564596904</v>
      </c>
    </row>
    <row r="93" spans="1:9" x14ac:dyDescent="0.25">
      <c r="A93" s="21" t="s">
        <v>187</v>
      </c>
      <c r="B93" s="22" t="s">
        <v>348</v>
      </c>
      <c r="C93" s="22" t="s">
        <v>266</v>
      </c>
      <c r="D93" s="22" t="s">
        <v>3</v>
      </c>
      <c r="E93" s="22" t="s">
        <v>356</v>
      </c>
      <c r="F93" s="23">
        <v>2878.73</v>
      </c>
      <c r="G93" s="24">
        <v>2604</v>
      </c>
      <c r="H93" s="25"/>
      <c r="I93" s="36">
        <f>SUM(I94:I99)</f>
        <v>2039.48995880041</v>
      </c>
    </row>
    <row r="94" spans="1:9" x14ac:dyDescent="0.25">
      <c r="A94" s="26" t="s">
        <v>187</v>
      </c>
      <c r="B94" s="27" t="s">
        <v>348</v>
      </c>
      <c r="C94" s="27" t="s">
        <v>266</v>
      </c>
      <c r="D94" s="28" t="s">
        <v>187</v>
      </c>
      <c r="E94" s="27" t="s">
        <v>357</v>
      </c>
      <c r="F94" s="29"/>
      <c r="G94" s="27"/>
      <c r="H94" s="30">
        <v>7.58</v>
      </c>
      <c r="I94" s="37">
        <f>'Coste línea 1'!D$14*H94/SUM(H$3:H$127)</f>
        <v>290.80763520893737</v>
      </c>
    </row>
    <row r="95" spans="1:9" x14ac:dyDescent="0.25">
      <c r="A95" s="26" t="s">
        <v>187</v>
      </c>
      <c r="B95" s="27" t="s">
        <v>348</v>
      </c>
      <c r="C95" s="27" t="s">
        <v>266</v>
      </c>
      <c r="D95" s="28" t="s">
        <v>197</v>
      </c>
      <c r="E95" s="27" t="s">
        <v>358</v>
      </c>
      <c r="F95" s="29"/>
      <c r="G95" s="27"/>
      <c r="H95" s="30">
        <v>10.18</v>
      </c>
      <c r="I95" s="37">
        <f>'Coste línea 1'!D$14*H95/SUM(H$3:H$127)</f>
        <v>390.5569559930056</v>
      </c>
    </row>
    <row r="96" spans="1:9" x14ac:dyDescent="0.25">
      <c r="A96" s="26" t="s">
        <v>187</v>
      </c>
      <c r="B96" s="27" t="s">
        <v>348</v>
      </c>
      <c r="C96" s="27" t="s">
        <v>266</v>
      </c>
      <c r="D96" s="28" t="s">
        <v>204</v>
      </c>
      <c r="E96" s="27" t="s">
        <v>359</v>
      </c>
      <c r="F96" s="29"/>
      <c r="G96" s="27"/>
      <c r="H96" s="30">
        <v>10.47</v>
      </c>
      <c r="I96" s="37">
        <f>'Coste línea 1'!D$14*H96/SUM(H$3:H$127)</f>
        <v>401.68284177276701</v>
      </c>
    </row>
    <row r="97" spans="1:9" x14ac:dyDescent="0.25">
      <c r="A97" s="26" t="s">
        <v>187</v>
      </c>
      <c r="B97" s="27" t="s">
        <v>348</v>
      </c>
      <c r="C97" s="27" t="s">
        <v>266</v>
      </c>
      <c r="D97" s="28" t="s">
        <v>200</v>
      </c>
      <c r="E97" s="27" t="s">
        <v>360</v>
      </c>
      <c r="F97" s="29"/>
      <c r="G97" s="27"/>
      <c r="H97" s="30">
        <v>11.85</v>
      </c>
      <c r="I97" s="37">
        <f>'Coste línea 1'!D$14*H97/SUM(H$3:H$127)</f>
        <v>454.62671203508017</v>
      </c>
    </row>
    <row r="98" spans="1:9" x14ac:dyDescent="0.25">
      <c r="A98" s="26" t="s">
        <v>187</v>
      </c>
      <c r="B98" s="27" t="s">
        <v>348</v>
      </c>
      <c r="C98" s="27" t="s">
        <v>266</v>
      </c>
      <c r="D98" s="28" t="s">
        <v>179</v>
      </c>
      <c r="E98" s="27" t="s">
        <v>361</v>
      </c>
      <c r="F98" s="29"/>
      <c r="G98" s="27"/>
      <c r="H98" s="30">
        <v>5.72</v>
      </c>
      <c r="I98" s="37">
        <f>'Coste línea 1'!D$14*H98/SUM(H$3:H$127)</f>
        <v>219.44850572495008</v>
      </c>
    </row>
    <row r="99" spans="1:9" x14ac:dyDescent="0.25">
      <c r="A99" s="26" t="s">
        <v>187</v>
      </c>
      <c r="B99" s="27" t="s">
        <v>348</v>
      </c>
      <c r="C99" s="27" t="s">
        <v>266</v>
      </c>
      <c r="D99" s="28" t="s">
        <v>186</v>
      </c>
      <c r="E99" s="27" t="s">
        <v>362</v>
      </c>
      <c r="F99" s="29"/>
      <c r="G99" s="27"/>
      <c r="H99" s="30">
        <v>7.36</v>
      </c>
      <c r="I99" s="37">
        <f>'Coste línea 1'!D$14*H99/SUM(H$3:H$127)</f>
        <v>282.36730806567004</v>
      </c>
    </row>
    <row r="100" spans="1:9" x14ac:dyDescent="0.25">
      <c r="A100" s="21" t="s">
        <v>187</v>
      </c>
      <c r="B100" s="22" t="s">
        <v>348</v>
      </c>
      <c r="C100" s="22" t="s">
        <v>274</v>
      </c>
      <c r="D100" s="22" t="s">
        <v>3</v>
      </c>
      <c r="E100" s="22" t="s">
        <v>363</v>
      </c>
      <c r="F100" s="23">
        <v>2020.78</v>
      </c>
      <c r="G100" s="24">
        <v>2532</v>
      </c>
      <c r="H100" s="25"/>
      <c r="I100" s="36">
        <f>SUM(I101:I106)</f>
        <v>2138.4719771169084</v>
      </c>
    </row>
    <row r="101" spans="1:9" x14ac:dyDescent="0.25">
      <c r="A101" s="26" t="s">
        <v>187</v>
      </c>
      <c r="B101" s="27" t="s">
        <v>348</v>
      </c>
      <c r="C101" s="27" t="s">
        <v>274</v>
      </c>
      <c r="D101" s="28" t="s">
        <v>187</v>
      </c>
      <c r="E101" s="27" t="s">
        <v>364</v>
      </c>
      <c r="F101" s="29"/>
      <c r="G101" s="27"/>
      <c r="H101" s="30">
        <v>12.66</v>
      </c>
      <c r="I101" s="37">
        <f>'Coste línea 1'!D$14*H101/SUM(H$3:H$127)</f>
        <v>485.70246197165523</v>
      </c>
    </row>
    <row r="102" spans="1:9" x14ac:dyDescent="0.25">
      <c r="A102" s="26" t="s">
        <v>187</v>
      </c>
      <c r="B102" s="27" t="s">
        <v>348</v>
      </c>
      <c r="C102" s="27" t="s">
        <v>274</v>
      </c>
      <c r="D102" s="28" t="s">
        <v>197</v>
      </c>
      <c r="E102" s="27" t="s">
        <v>365</v>
      </c>
      <c r="F102" s="29"/>
      <c r="G102" s="27"/>
      <c r="H102" s="30">
        <v>7.1</v>
      </c>
      <c r="I102" s="37">
        <f>'Coste línea 1'!D$14*H102/SUM(H$3:H$127)</f>
        <v>272.39237598726322</v>
      </c>
    </row>
    <row r="103" spans="1:9" x14ac:dyDescent="0.25">
      <c r="A103" s="26" t="s">
        <v>187</v>
      </c>
      <c r="B103" s="27" t="s">
        <v>348</v>
      </c>
      <c r="C103" s="27" t="s">
        <v>274</v>
      </c>
      <c r="D103" s="28" t="s">
        <v>204</v>
      </c>
      <c r="E103" s="27" t="s">
        <v>366</v>
      </c>
      <c r="F103" s="29"/>
      <c r="G103" s="27"/>
      <c r="H103" s="30">
        <v>7.65</v>
      </c>
      <c r="I103" s="37">
        <f>'Coste línea 1'!D$14*H103/SUM(H$3:H$127)</f>
        <v>293.49319384543151</v>
      </c>
    </row>
    <row r="104" spans="1:9" x14ac:dyDescent="0.25">
      <c r="A104" s="26" t="s">
        <v>187</v>
      </c>
      <c r="B104" s="27" t="s">
        <v>348</v>
      </c>
      <c r="C104" s="27" t="s">
        <v>274</v>
      </c>
      <c r="D104" s="28" t="s">
        <v>200</v>
      </c>
      <c r="E104" s="27" t="s">
        <v>367</v>
      </c>
      <c r="F104" s="29"/>
      <c r="G104" s="27"/>
      <c r="H104" s="30">
        <v>8.7899999999999991</v>
      </c>
      <c r="I104" s="37">
        <f>'Coste línea 1'!D$14*H104/SUM(H$3:H$127)</f>
        <v>337.22943449690757</v>
      </c>
    </row>
    <row r="105" spans="1:9" x14ac:dyDescent="0.25">
      <c r="A105" s="26" t="s">
        <v>187</v>
      </c>
      <c r="B105" s="27" t="s">
        <v>348</v>
      </c>
      <c r="C105" s="27" t="s">
        <v>274</v>
      </c>
      <c r="D105" s="28" t="s">
        <v>179</v>
      </c>
      <c r="E105" s="27" t="s">
        <v>368</v>
      </c>
      <c r="F105" s="29"/>
      <c r="G105" s="27"/>
      <c r="H105" s="30">
        <v>6.17</v>
      </c>
      <c r="I105" s="37">
        <f>'Coste línea 1'!D$14*H105/SUM(H$3:H$127)</f>
        <v>236.71281124526956</v>
      </c>
    </row>
    <row r="106" spans="1:9" x14ac:dyDescent="0.25">
      <c r="A106" s="26" t="s">
        <v>187</v>
      </c>
      <c r="B106" s="27" t="s">
        <v>348</v>
      </c>
      <c r="C106" s="27" t="s">
        <v>274</v>
      </c>
      <c r="D106" s="28" t="s">
        <v>186</v>
      </c>
      <c r="E106" s="27" t="s">
        <v>369</v>
      </c>
      <c r="F106" s="29"/>
      <c r="G106" s="27"/>
      <c r="H106" s="30">
        <v>13.37</v>
      </c>
      <c r="I106" s="37">
        <f>'Coste línea 1'!D$14*H106/SUM(H$3:H$127)</f>
        <v>512.94169957038162</v>
      </c>
    </row>
    <row r="107" spans="1:9" x14ac:dyDescent="0.25">
      <c r="A107" s="21" t="s">
        <v>187</v>
      </c>
      <c r="B107" s="22" t="s">
        <v>370</v>
      </c>
      <c r="C107" s="22" t="s">
        <v>258</v>
      </c>
      <c r="D107" s="22" t="s">
        <v>3</v>
      </c>
      <c r="E107" s="22" t="s">
        <v>371</v>
      </c>
      <c r="F107" s="23">
        <v>8888.56</v>
      </c>
      <c r="G107" s="24">
        <v>8876</v>
      </c>
      <c r="H107" s="25"/>
      <c r="I107" s="36">
        <f>SUM(I108:I113)</f>
        <v>9708.6781221601159</v>
      </c>
    </row>
    <row r="108" spans="1:9" x14ac:dyDescent="0.25">
      <c r="A108" s="26" t="s">
        <v>187</v>
      </c>
      <c r="B108" s="27" t="s">
        <v>370</v>
      </c>
      <c r="C108" s="27" t="s">
        <v>258</v>
      </c>
      <c r="D108" s="28" t="s">
        <v>187</v>
      </c>
      <c r="E108" s="27" t="s">
        <v>372</v>
      </c>
      <c r="F108" s="29"/>
      <c r="G108" s="27"/>
      <c r="H108" s="30">
        <v>28.36</v>
      </c>
      <c r="I108" s="37">
        <f>'Coste línea 1'!D$14*H108/SUM(H$3:H$127)</f>
        <v>1088.0348990139132</v>
      </c>
    </row>
    <row r="109" spans="1:9" x14ac:dyDescent="0.25">
      <c r="A109" s="26" t="s">
        <v>187</v>
      </c>
      <c r="B109" s="27" t="s">
        <v>370</v>
      </c>
      <c r="C109" s="27" t="s">
        <v>258</v>
      </c>
      <c r="D109" s="28" t="s">
        <v>197</v>
      </c>
      <c r="E109" s="27" t="s">
        <v>373</v>
      </c>
      <c r="F109" s="29"/>
      <c r="G109" s="27"/>
      <c r="H109" s="30">
        <v>39.53</v>
      </c>
      <c r="I109" s="37">
        <f>'Coste línea 1'!D$14*H109/SUM(H$3:H$127)</f>
        <v>1516.5733271516219</v>
      </c>
    </row>
    <row r="110" spans="1:9" x14ac:dyDescent="0.25">
      <c r="A110" s="26" t="s">
        <v>187</v>
      </c>
      <c r="B110" s="27" t="s">
        <v>370</v>
      </c>
      <c r="C110" s="27" t="s">
        <v>258</v>
      </c>
      <c r="D110" s="28" t="s">
        <v>204</v>
      </c>
      <c r="E110" s="27" t="s">
        <v>374</v>
      </c>
      <c r="F110" s="29"/>
      <c r="G110" s="27"/>
      <c r="H110" s="30">
        <v>51.06</v>
      </c>
      <c r="I110" s="37">
        <f>'Coste línea 1'!D$14*H110/SUM(H$3:H$127)</f>
        <v>1958.9231997055858</v>
      </c>
    </row>
    <row r="111" spans="1:9" x14ac:dyDescent="0.25">
      <c r="A111" s="26" t="s">
        <v>187</v>
      </c>
      <c r="B111" s="27" t="s">
        <v>370</v>
      </c>
      <c r="C111" s="27" t="s">
        <v>258</v>
      </c>
      <c r="D111" s="28" t="s">
        <v>200</v>
      </c>
      <c r="E111" s="27" t="s">
        <v>375</v>
      </c>
      <c r="F111" s="29"/>
      <c r="G111" s="27"/>
      <c r="H111" s="30">
        <v>31.53</v>
      </c>
      <c r="I111" s="37">
        <f>'Coste línea 1'!D$14*H111/SUM(H$3:H$127)</f>
        <v>1209.6523401237196</v>
      </c>
    </row>
    <row r="112" spans="1:9" x14ac:dyDescent="0.25">
      <c r="A112" s="26" t="s">
        <v>187</v>
      </c>
      <c r="B112" s="27" t="s">
        <v>370</v>
      </c>
      <c r="C112" s="27" t="s">
        <v>258</v>
      </c>
      <c r="D112" s="28" t="s">
        <v>179</v>
      </c>
      <c r="E112" s="27" t="s">
        <v>376</v>
      </c>
      <c r="F112" s="29"/>
      <c r="G112" s="27"/>
      <c r="H112" s="30">
        <v>37.270000000000003</v>
      </c>
      <c r="I112" s="37">
        <f>'Coste línea 1'!D$14*H112/SUM(H$3:H$127)</f>
        <v>1429.8681483162395</v>
      </c>
    </row>
    <row r="113" spans="1:9" x14ac:dyDescent="0.25">
      <c r="A113" s="26" t="s">
        <v>187</v>
      </c>
      <c r="B113" s="27" t="s">
        <v>370</v>
      </c>
      <c r="C113" s="27" t="s">
        <v>258</v>
      </c>
      <c r="D113" s="28" t="s">
        <v>186</v>
      </c>
      <c r="E113" s="27" t="s">
        <v>377</v>
      </c>
      <c r="F113" s="29"/>
      <c r="G113" s="27"/>
      <c r="H113" s="30">
        <v>65.31</v>
      </c>
      <c r="I113" s="37">
        <f>'Coste línea 1'!D$14*H113/SUM(H$3:H$127)</f>
        <v>2505.6262078490367</v>
      </c>
    </row>
    <row r="114" spans="1:9" x14ac:dyDescent="0.25">
      <c r="A114" s="21" t="s">
        <v>187</v>
      </c>
      <c r="B114" s="22" t="s">
        <v>370</v>
      </c>
      <c r="C114" s="22" t="s">
        <v>266</v>
      </c>
      <c r="D114" s="22" t="s">
        <v>3</v>
      </c>
      <c r="E114" s="22" t="s">
        <v>378</v>
      </c>
      <c r="F114" s="23">
        <v>1919.39</v>
      </c>
      <c r="G114" s="24">
        <v>1687</v>
      </c>
      <c r="H114" s="25"/>
      <c r="I114" s="36">
        <f>SUM(I115:I120)</f>
        <v>1769.0158389820713</v>
      </c>
    </row>
    <row r="115" spans="1:9" x14ac:dyDescent="0.25">
      <c r="A115" s="26" t="s">
        <v>187</v>
      </c>
      <c r="B115" s="27" t="s">
        <v>370</v>
      </c>
      <c r="C115" s="27" t="s">
        <v>266</v>
      </c>
      <c r="D115" s="28" t="s">
        <v>187</v>
      </c>
      <c r="E115" s="27" t="s">
        <v>379</v>
      </c>
      <c r="F115" s="29"/>
      <c r="G115" s="27"/>
      <c r="H115" s="30">
        <v>5.2</v>
      </c>
      <c r="I115" s="37">
        <f>'Coste línea 1'!D$14*H115/SUM(H$3:H$127)</f>
        <v>199.49864156813643</v>
      </c>
    </row>
    <row r="116" spans="1:9" x14ac:dyDescent="0.25">
      <c r="A116" s="26" t="s">
        <v>187</v>
      </c>
      <c r="B116" s="27" t="s">
        <v>370</v>
      </c>
      <c r="C116" s="27" t="s">
        <v>266</v>
      </c>
      <c r="D116" s="28" t="s">
        <v>197</v>
      </c>
      <c r="E116" s="27" t="s">
        <v>380</v>
      </c>
      <c r="F116" s="29"/>
      <c r="G116" s="27"/>
      <c r="H116" s="30">
        <v>10.51</v>
      </c>
      <c r="I116" s="37">
        <f>'Coste línea 1'!D$14*H116/SUM(H$3:H$127)</f>
        <v>403.21744670790656</v>
      </c>
    </row>
    <row r="117" spans="1:9" x14ac:dyDescent="0.25">
      <c r="A117" s="26" t="s">
        <v>187</v>
      </c>
      <c r="B117" s="27" t="s">
        <v>370</v>
      </c>
      <c r="C117" s="27" t="s">
        <v>266</v>
      </c>
      <c r="D117" s="28" t="s">
        <v>204</v>
      </c>
      <c r="E117" s="27" t="s">
        <v>381</v>
      </c>
      <c r="F117" s="29"/>
      <c r="G117" s="27"/>
      <c r="H117" s="30">
        <v>5.9</v>
      </c>
      <c r="I117" s="37">
        <f>'Coste línea 1'!D$14*H117/SUM(H$3:H$127)</f>
        <v>226.35422793307788</v>
      </c>
    </row>
    <row r="118" spans="1:9" x14ac:dyDescent="0.25">
      <c r="A118" s="26" t="s">
        <v>187</v>
      </c>
      <c r="B118" s="27" t="s">
        <v>370</v>
      </c>
      <c r="C118" s="27" t="s">
        <v>266</v>
      </c>
      <c r="D118" s="28" t="s">
        <v>200</v>
      </c>
      <c r="E118" s="27" t="s">
        <v>382</v>
      </c>
      <c r="F118" s="29"/>
      <c r="G118" s="27"/>
      <c r="H118" s="30">
        <v>9.02</v>
      </c>
      <c r="I118" s="37">
        <f>'Coste línea 1'!D$14*H118/SUM(H$3:H$127)</f>
        <v>346.0534128739597</v>
      </c>
    </row>
    <row r="119" spans="1:9" x14ac:dyDescent="0.25">
      <c r="A119" s="26" t="s">
        <v>187</v>
      </c>
      <c r="B119" s="27" t="s">
        <v>370</v>
      </c>
      <c r="C119" s="27" t="s">
        <v>266</v>
      </c>
      <c r="D119" s="28" t="s">
        <v>179</v>
      </c>
      <c r="E119" s="27" t="s">
        <v>383</v>
      </c>
      <c r="F119" s="29"/>
      <c r="G119" s="27"/>
      <c r="H119" s="30">
        <v>7.54</v>
      </c>
      <c r="I119" s="37">
        <f>'Coste línea 1'!D$14*H119/SUM(H$3:H$127)</f>
        <v>289.27303027379781</v>
      </c>
    </row>
    <row r="120" spans="1:9" x14ac:dyDescent="0.25">
      <c r="A120" s="26" t="s">
        <v>187</v>
      </c>
      <c r="B120" s="27" t="s">
        <v>370</v>
      </c>
      <c r="C120" s="27" t="s">
        <v>266</v>
      </c>
      <c r="D120" s="28" t="s">
        <v>186</v>
      </c>
      <c r="E120" s="27" t="s">
        <v>384</v>
      </c>
      <c r="F120" s="29"/>
      <c r="G120" s="27"/>
      <c r="H120" s="30">
        <v>7.94</v>
      </c>
      <c r="I120" s="37">
        <f>'Coste línea 1'!D$14*H120/SUM(H$3:H$127)</f>
        <v>304.61907962519297</v>
      </c>
    </row>
    <row r="121" spans="1:9" x14ac:dyDescent="0.25">
      <c r="A121" s="21" t="s">
        <v>187</v>
      </c>
      <c r="B121" s="22" t="s">
        <v>370</v>
      </c>
      <c r="C121" s="22" t="s">
        <v>274</v>
      </c>
      <c r="D121" s="22" t="s">
        <v>3</v>
      </c>
      <c r="E121" s="22" t="s">
        <v>385</v>
      </c>
      <c r="F121" s="23">
        <v>2991.87</v>
      </c>
      <c r="G121" s="24">
        <v>2885</v>
      </c>
      <c r="H121" s="25"/>
      <c r="I121" s="36">
        <f>SUM(I122:I127)</f>
        <v>2233.2338318617735</v>
      </c>
    </row>
    <row r="122" spans="1:9" x14ac:dyDescent="0.25">
      <c r="A122" s="26" t="s">
        <v>187</v>
      </c>
      <c r="B122" s="27" t="s">
        <v>370</v>
      </c>
      <c r="C122" s="27" t="s">
        <v>274</v>
      </c>
      <c r="D122" s="28" t="s">
        <v>187</v>
      </c>
      <c r="E122" s="27" t="s">
        <v>386</v>
      </c>
      <c r="F122" s="29"/>
      <c r="G122" s="27"/>
      <c r="H122" s="30">
        <v>10.029999999999999</v>
      </c>
      <c r="I122" s="37">
        <f>'Coste línea 1'!D$14*H122/SUM(H$3:H$127)</f>
        <v>384.80218748623236</v>
      </c>
    </row>
    <row r="123" spans="1:9" x14ac:dyDescent="0.25">
      <c r="A123" s="26" t="s">
        <v>187</v>
      </c>
      <c r="B123" s="27" t="s">
        <v>370</v>
      </c>
      <c r="C123" s="27" t="s">
        <v>274</v>
      </c>
      <c r="D123" s="28" t="s">
        <v>197</v>
      </c>
      <c r="E123" s="27" t="s">
        <v>387</v>
      </c>
      <c r="F123" s="29"/>
      <c r="G123" s="27"/>
      <c r="H123" s="30">
        <v>8.81</v>
      </c>
      <c r="I123" s="37">
        <f>'Coste línea 1'!D$14*H123/SUM(H$3:H$127)</f>
        <v>337.99673696447729</v>
      </c>
    </row>
    <row r="124" spans="1:9" x14ac:dyDescent="0.25">
      <c r="A124" s="26" t="s">
        <v>187</v>
      </c>
      <c r="B124" s="27" t="s">
        <v>370</v>
      </c>
      <c r="C124" s="27" t="s">
        <v>274</v>
      </c>
      <c r="D124" s="28" t="s">
        <v>204</v>
      </c>
      <c r="E124" s="27" t="s">
        <v>388</v>
      </c>
      <c r="F124" s="29"/>
      <c r="G124" s="27"/>
      <c r="H124" s="30">
        <v>11.11</v>
      </c>
      <c r="I124" s="37">
        <f>'Coste línea 1'!D$14*H124/SUM(H$3:H$127)</f>
        <v>426.2365207349992</v>
      </c>
    </row>
    <row r="125" spans="1:9" x14ac:dyDescent="0.25">
      <c r="A125" s="26" t="s">
        <v>187</v>
      </c>
      <c r="B125" s="27" t="s">
        <v>370</v>
      </c>
      <c r="C125" s="27" t="s">
        <v>274</v>
      </c>
      <c r="D125" s="28" t="s">
        <v>200</v>
      </c>
      <c r="E125" s="27" t="s">
        <v>389</v>
      </c>
      <c r="F125" s="29"/>
      <c r="G125" s="27"/>
      <c r="H125" s="30">
        <v>7.78</v>
      </c>
      <c r="I125" s="37">
        <f>'Coste línea 1'!D$14*H125/SUM(H$3:H$127)</f>
        <v>298.48065988463492</v>
      </c>
    </row>
    <row r="126" spans="1:9" x14ac:dyDescent="0.25">
      <c r="A126" s="26" t="s">
        <v>187</v>
      </c>
      <c r="B126" s="27" t="s">
        <v>370</v>
      </c>
      <c r="C126" s="27" t="s">
        <v>274</v>
      </c>
      <c r="D126" s="28" t="s">
        <v>179</v>
      </c>
      <c r="E126" s="27" t="s">
        <v>390</v>
      </c>
      <c r="F126" s="29"/>
      <c r="G126" s="27"/>
      <c r="H126" s="30">
        <v>9.7899999999999991</v>
      </c>
      <c r="I126" s="37">
        <f>'Coste línea 1'!D$14*H126/SUM(H$3:H$127)</f>
        <v>375.59455787539531</v>
      </c>
    </row>
    <row r="127" spans="1:9" x14ac:dyDescent="0.25">
      <c r="A127" s="31" t="s">
        <v>187</v>
      </c>
      <c r="B127" s="32" t="s">
        <v>370</v>
      </c>
      <c r="C127" s="32" t="s">
        <v>274</v>
      </c>
      <c r="D127" s="33" t="s">
        <v>186</v>
      </c>
      <c r="E127" s="32" t="s">
        <v>391</v>
      </c>
      <c r="F127" s="34"/>
      <c r="G127" s="32"/>
      <c r="H127" s="35">
        <v>10.69</v>
      </c>
      <c r="I127" s="38">
        <f>'Coste línea 1'!D$14*H127/SUM(H$3:H$127)</f>
        <v>410.12316891603433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baseColWidth="10" defaultRowHeight="15" x14ac:dyDescent="0.25"/>
  <cols>
    <col min="1" max="1" width="13.5703125" bestFit="1" customWidth="1"/>
    <col min="3" max="3" width="12" bestFit="1" customWidth="1"/>
    <col min="4" max="4" width="9" style="41" bestFit="1" customWidth="1"/>
    <col min="5" max="5" width="9" style="41" customWidth="1"/>
    <col min="6" max="6" width="12" bestFit="1" customWidth="1"/>
    <col min="7" max="8" width="12" customWidth="1"/>
  </cols>
  <sheetData>
    <row r="1" spans="1:9" ht="25.5" x14ac:dyDescent="0.25">
      <c r="A1" s="42" t="s">
        <v>251</v>
      </c>
      <c r="B1" s="42" t="s">
        <v>252</v>
      </c>
      <c r="C1" s="42" t="s">
        <v>404</v>
      </c>
      <c r="D1" s="43" t="s">
        <v>256</v>
      </c>
      <c r="E1" s="43" t="s">
        <v>405</v>
      </c>
      <c r="F1" s="42" t="s">
        <v>255</v>
      </c>
      <c r="G1" s="42" t="s">
        <v>407</v>
      </c>
      <c r="H1" s="42" t="s">
        <v>406</v>
      </c>
      <c r="I1" s="42" t="s">
        <v>408</v>
      </c>
    </row>
    <row r="2" spans="1:9" x14ac:dyDescent="0.25">
      <c r="A2" s="84" t="s">
        <v>257</v>
      </c>
      <c r="B2" s="2" t="s">
        <v>258</v>
      </c>
      <c r="C2" s="3">
        <f>'Coste desagregado línea 1'!I2</f>
        <v>7532.2246728985056</v>
      </c>
      <c r="D2" s="44">
        <f>'Coste desagregado línea 1'!G2</f>
        <v>5258</v>
      </c>
      <c r="E2" s="3">
        <f>C2/D2</f>
        <v>1.4325265638833218</v>
      </c>
      <c r="F2" s="3">
        <f>'Coste desagregado línea 1'!F2</f>
        <v>5853.02</v>
      </c>
      <c r="G2" s="3">
        <f>F2/D2</f>
        <v>1.1131647014073793</v>
      </c>
      <c r="H2" s="3">
        <f>F2-C2</f>
        <v>-1679.2046728985051</v>
      </c>
      <c r="I2" s="3">
        <f>H2/D2</f>
        <v>-0.31936186247594239</v>
      </c>
    </row>
    <row r="3" spans="1:9" x14ac:dyDescent="0.25">
      <c r="A3" s="85"/>
      <c r="B3" s="2" t="s">
        <v>266</v>
      </c>
      <c r="C3" s="3">
        <f>'Coste desagregado línea 1'!I9</f>
        <v>1262.5962103860327</v>
      </c>
      <c r="D3" s="44">
        <f>'Coste desagregado línea 1'!G9</f>
        <v>1169</v>
      </c>
      <c r="E3" s="3">
        <f t="shared" ref="E3:E19" si="0">C3/D3</f>
        <v>1.0800651928024232</v>
      </c>
      <c r="F3" s="3">
        <f>'Coste desagregado línea 1'!F9</f>
        <v>1471.76</v>
      </c>
      <c r="G3" s="3">
        <f t="shared" ref="G3:G19" si="1">F3/D3</f>
        <v>1.2589905902480754</v>
      </c>
      <c r="H3" s="3">
        <f t="shared" ref="H3:H19" si="2">F3-C3</f>
        <v>209.16378961396731</v>
      </c>
      <c r="I3" s="3">
        <f t="shared" ref="I3:I19" si="3">H3/D3</f>
        <v>0.17892539744565211</v>
      </c>
    </row>
    <row r="4" spans="1:9" x14ac:dyDescent="0.25">
      <c r="A4" s="86"/>
      <c r="B4" s="2" t="s">
        <v>274</v>
      </c>
      <c r="C4" s="3">
        <f>'Coste desagregado línea 1'!I16</f>
        <v>1379.2261854566357</v>
      </c>
      <c r="D4" s="44">
        <f>'Coste desagregado línea 1'!G16</f>
        <v>1102</v>
      </c>
      <c r="E4" s="3">
        <f t="shared" si="0"/>
        <v>1.2515664114851504</v>
      </c>
      <c r="F4" s="3">
        <f>'Coste desagregado línea 1'!F16</f>
        <v>1723.19</v>
      </c>
      <c r="G4" s="3">
        <f t="shared" si="1"/>
        <v>1.5636932849364791</v>
      </c>
      <c r="H4" s="3">
        <f t="shared" si="2"/>
        <v>343.96381454336438</v>
      </c>
      <c r="I4" s="3">
        <f t="shared" si="3"/>
        <v>0.31212687345132883</v>
      </c>
    </row>
    <row r="5" spans="1:9" x14ac:dyDescent="0.25">
      <c r="A5" s="84" t="s">
        <v>282</v>
      </c>
      <c r="B5" s="2" t="s">
        <v>258</v>
      </c>
      <c r="C5" s="3">
        <f>'Coste desagregado línea 1'!I23</f>
        <v>8791.3680221804734</v>
      </c>
      <c r="D5" s="44">
        <f>'Coste desagregado línea 1'!G23</f>
        <v>11861</v>
      </c>
      <c r="E5" s="3">
        <f t="shared" si="0"/>
        <v>0.74119956345843296</v>
      </c>
      <c r="F5" s="3">
        <f>'Coste desagregado línea 1'!F23</f>
        <v>13608.32</v>
      </c>
      <c r="G5" s="3">
        <f t="shared" si="1"/>
        <v>1.1473164151420623</v>
      </c>
      <c r="H5" s="3">
        <f t="shared" si="2"/>
        <v>4816.9519778195263</v>
      </c>
      <c r="I5" s="3">
        <f t="shared" si="3"/>
        <v>0.40611685168362921</v>
      </c>
    </row>
    <row r="6" spans="1:9" x14ac:dyDescent="0.25">
      <c r="A6" s="85"/>
      <c r="B6" s="2" t="s">
        <v>266</v>
      </c>
      <c r="C6" s="3">
        <f>'Coste desagregado línea 1'!I30</f>
        <v>2231.6992269266339</v>
      </c>
      <c r="D6" s="44">
        <f>'Coste desagregado línea 1'!G30</f>
        <v>2164</v>
      </c>
      <c r="E6" s="3">
        <f t="shared" si="0"/>
        <v>1.03128430079789</v>
      </c>
      <c r="F6" s="3">
        <f>'Coste desagregado línea 1'!F30</f>
        <v>2576.0300000000002</v>
      </c>
      <c r="G6" s="3">
        <f t="shared" si="1"/>
        <v>1.1904020332717191</v>
      </c>
      <c r="H6" s="3">
        <f t="shared" si="2"/>
        <v>344.33077307336634</v>
      </c>
      <c r="I6" s="3">
        <f t="shared" si="3"/>
        <v>0.15911773247382918</v>
      </c>
    </row>
    <row r="7" spans="1:9" x14ac:dyDescent="0.25">
      <c r="A7" s="86"/>
      <c r="B7" s="2" t="s">
        <v>274</v>
      </c>
      <c r="C7" s="3">
        <f>'Coste desagregado línea 1'!I37</f>
        <v>2484.9090412246533</v>
      </c>
      <c r="D7" s="44">
        <f>'Coste desagregado línea 1'!G37</f>
        <v>2367</v>
      </c>
      <c r="E7" s="3">
        <f t="shared" si="0"/>
        <v>1.0498137056293424</v>
      </c>
      <c r="F7" s="3">
        <f>'Coste desagregado línea 1'!F37</f>
        <v>2649.94</v>
      </c>
      <c r="G7" s="3">
        <f t="shared" si="1"/>
        <v>1.1195352767215885</v>
      </c>
      <c r="H7" s="3">
        <f t="shared" si="2"/>
        <v>165.03095877534679</v>
      </c>
      <c r="I7" s="3">
        <f t="shared" si="3"/>
        <v>6.9721571092246221E-2</v>
      </c>
    </row>
    <row r="8" spans="1:9" x14ac:dyDescent="0.25">
      <c r="A8" s="84" t="s">
        <v>304</v>
      </c>
      <c r="B8" s="2" t="s">
        <v>258</v>
      </c>
      <c r="C8" s="3">
        <f>'Coste desagregado línea 1'!I44</f>
        <v>10076.599655359812</v>
      </c>
      <c r="D8" s="44">
        <f>'Coste desagregado línea 1'!G44</f>
        <v>13973</v>
      </c>
      <c r="E8" s="3">
        <f t="shared" si="0"/>
        <v>0.72114790348241697</v>
      </c>
      <c r="F8" s="3">
        <f>'Coste desagregado línea 1'!F44</f>
        <v>12935.57</v>
      </c>
      <c r="G8" s="3">
        <f t="shared" si="1"/>
        <v>0.92575466972017462</v>
      </c>
      <c r="H8" s="3">
        <f t="shared" si="2"/>
        <v>2858.9703446401872</v>
      </c>
      <c r="I8" s="3">
        <f t="shared" si="3"/>
        <v>0.20460676623775761</v>
      </c>
    </row>
    <row r="9" spans="1:9" x14ac:dyDescent="0.25">
      <c r="A9" s="85"/>
      <c r="B9" s="2" t="s">
        <v>266</v>
      </c>
      <c r="C9" s="3">
        <f>'Coste desagregado línea 1'!I51</f>
        <v>1687.2981261858924</v>
      </c>
      <c r="D9" s="44">
        <f>'Coste desagregado línea 1'!G51</f>
        <v>1440</v>
      </c>
      <c r="E9" s="3">
        <f t="shared" si="0"/>
        <v>1.1717348098513143</v>
      </c>
      <c r="F9" s="3">
        <f>'Coste desagregado línea 1'!F51</f>
        <v>1334.79</v>
      </c>
      <c r="G9" s="3">
        <f t="shared" si="1"/>
        <v>0.92693749999999997</v>
      </c>
      <c r="H9" s="3">
        <f t="shared" si="2"/>
        <v>-352.50812618589248</v>
      </c>
      <c r="I9" s="3">
        <f t="shared" si="3"/>
        <v>-0.24479730985131423</v>
      </c>
    </row>
    <row r="10" spans="1:9" x14ac:dyDescent="0.25">
      <c r="A10" s="86"/>
      <c r="B10" s="2" t="s">
        <v>274</v>
      </c>
      <c r="C10" s="3">
        <f>'Coste desagregado línea 1'!I58</f>
        <v>2485.6763436922233</v>
      </c>
      <c r="D10" s="44">
        <f>'Coste desagregado línea 1'!G58</f>
        <v>1251</v>
      </c>
      <c r="E10" s="3">
        <f t="shared" si="0"/>
        <v>1.9869515137427844</v>
      </c>
      <c r="F10" s="3">
        <f>'Coste desagregado línea 1'!F58</f>
        <v>1347.62</v>
      </c>
      <c r="G10" s="3">
        <f t="shared" si="1"/>
        <v>1.0772342126298959</v>
      </c>
      <c r="H10" s="3">
        <f t="shared" si="2"/>
        <v>-1138.0563436922234</v>
      </c>
      <c r="I10" s="3">
        <f t="shared" si="3"/>
        <v>-0.9097173011128884</v>
      </c>
    </row>
    <row r="11" spans="1:9" x14ac:dyDescent="0.25">
      <c r="A11" s="84" t="s">
        <v>326</v>
      </c>
      <c r="B11" s="2" t="s">
        <v>258</v>
      </c>
      <c r="C11" s="3">
        <f>'Coste desagregado línea 1'!I65</f>
        <v>10947.104304817703</v>
      </c>
      <c r="D11" s="44">
        <f>'Coste desagregado línea 1'!G65</f>
        <v>15688</v>
      </c>
      <c r="E11" s="3">
        <f t="shared" si="0"/>
        <v>0.69780114130658488</v>
      </c>
      <c r="F11" s="3">
        <f>'Coste desagregado línea 1'!F65</f>
        <v>15257.12</v>
      </c>
      <c r="G11" s="3">
        <f t="shared" si="1"/>
        <v>0.97253442121366651</v>
      </c>
      <c r="H11" s="3">
        <f t="shared" si="2"/>
        <v>4310.0156951822973</v>
      </c>
      <c r="I11" s="3">
        <f t="shared" si="3"/>
        <v>0.27473327990708168</v>
      </c>
    </row>
    <row r="12" spans="1:9" x14ac:dyDescent="0.25">
      <c r="A12" s="85"/>
      <c r="B12" s="2" t="s">
        <v>266</v>
      </c>
      <c r="C12" s="3">
        <f>'Coste desagregado línea 1'!I72</f>
        <v>2046.3956810085378</v>
      </c>
      <c r="D12" s="44">
        <f>'Coste desagregado línea 1'!G72</f>
        <v>2843</v>
      </c>
      <c r="E12" s="3">
        <f t="shared" si="0"/>
        <v>0.71980150580673152</v>
      </c>
      <c r="F12" s="3">
        <f>'Coste desagregado línea 1'!F72</f>
        <v>2310.5500000000002</v>
      </c>
      <c r="G12" s="3">
        <f t="shared" si="1"/>
        <v>0.81271544143510388</v>
      </c>
      <c r="H12" s="3">
        <f t="shared" si="2"/>
        <v>264.15431899146233</v>
      </c>
      <c r="I12" s="3">
        <f t="shared" si="3"/>
        <v>9.291393562837226E-2</v>
      </c>
    </row>
    <row r="13" spans="1:9" x14ac:dyDescent="0.25">
      <c r="A13" s="86"/>
      <c r="B13" s="2" t="s">
        <v>274</v>
      </c>
      <c r="C13" s="3">
        <f>'Coste desagregado línea 1'!I79</f>
        <v>2369.4300198554047</v>
      </c>
      <c r="D13" s="44">
        <f>'Coste desagregado línea 1'!G79</f>
        <v>2765</v>
      </c>
      <c r="E13" s="3">
        <f t="shared" si="0"/>
        <v>0.85693671604173771</v>
      </c>
      <c r="F13" s="3">
        <f>'Coste desagregado línea 1'!F79</f>
        <v>2124.9299999999998</v>
      </c>
      <c r="G13" s="3">
        <f t="shared" si="1"/>
        <v>0.76850994575045206</v>
      </c>
      <c r="H13" s="3">
        <f t="shared" si="2"/>
        <v>-244.50001985540484</v>
      </c>
      <c r="I13" s="3">
        <f t="shared" si="3"/>
        <v>-8.8426770291285664E-2</v>
      </c>
    </row>
    <row r="14" spans="1:9" x14ac:dyDescent="0.25">
      <c r="A14" s="84" t="s">
        <v>348</v>
      </c>
      <c r="B14" s="2" t="s">
        <v>258</v>
      </c>
      <c r="C14" s="3">
        <f>'Coste desagregado línea 1'!I86</f>
        <v>9831.4465169712785</v>
      </c>
      <c r="D14" s="44">
        <f>'Coste desagregado línea 1'!G86</f>
        <v>9791</v>
      </c>
      <c r="E14" s="3">
        <f t="shared" si="0"/>
        <v>1.0041309893750667</v>
      </c>
      <c r="F14" s="3">
        <f>'Coste desagregado línea 1'!F86</f>
        <v>9942.0499999999993</v>
      </c>
      <c r="G14" s="3">
        <f t="shared" si="1"/>
        <v>1.0154274333571647</v>
      </c>
      <c r="H14" s="3">
        <f t="shared" si="2"/>
        <v>110.6034830287208</v>
      </c>
      <c r="I14" s="3">
        <f t="shared" si="3"/>
        <v>1.1296443982097927E-2</v>
      </c>
    </row>
    <row r="15" spans="1:9" x14ac:dyDescent="0.25">
      <c r="A15" s="85"/>
      <c r="B15" s="2" t="s">
        <v>266</v>
      </c>
      <c r="C15" s="3">
        <f>'Coste desagregado línea 1'!I93</f>
        <v>2039.48995880041</v>
      </c>
      <c r="D15" s="44">
        <f>'Coste desagregado línea 1'!G93</f>
        <v>2604</v>
      </c>
      <c r="E15" s="3">
        <f t="shared" si="0"/>
        <v>0.78321426989263054</v>
      </c>
      <c r="F15" s="3">
        <f>'Coste desagregado línea 1'!F93</f>
        <v>2878.73</v>
      </c>
      <c r="G15" s="3">
        <f t="shared" si="1"/>
        <v>1.1055030721966206</v>
      </c>
      <c r="H15" s="3">
        <f t="shared" si="2"/>
        <v>839.24004119959</v>
      </c>
      <c r="I15" s="3">
        <f t="shared" si="3"/>
        <v>0.32228880230399004</v>
      </c>
    </row>
    <row r="16" spans="1:9" x14ac:dyDescent="0.25">
      <c r="A16" s="86"/>
      <c r="B16" s="2" t="s">
        <v>274</v>
      </c>
      <c r="C16" s="3">
        <f>'Coste desagregado línea 1'!I100</f>
        <v>2138.4719771169084</v>
      </c>
      <c r="D16" s="44">
        <f>'Coste desagregado línea 1'!G100</f>
        <v>2532</v>
      </c>
      <c r="E16" s="3">
        <f t="shared" si="0"/>
        <v>0.84457819001457679</v>
      </c>
      <c r="F16" s="3">
        <f>'Coste desagregado línea 1'!F100</f>
        <v>2020.78</v>
      </c>
      <c r="G16" s="3">
        <f t="shared" si="1"/>
        <v>0.79809636650868876</v>
      </c>
      <c r="H16" s="3">
        <f t="shared" si="2"/>
        <v>-117.69197711690845</v>
      </c>
      <c r="I16" s="3">
        <f t="shared" si="3"/>
        <v>-4.6481823505888011E-2</v>
      </c>
    </row>
    <row r="17" spans="1:9" x14ac:dyDescent="0.25">
      <c r="A17" s="84" t="s">
        <v>370</v>
      </c>
      <c r="B17" s="2" t="s">
        <v>258</v>
      </c>
      <c r="C17" s="3">
        <f>'Coste desagregado línea 1'!I107</f>
        <v>9708.6781221601159</v>
      </c>
      <c r="D17" s="44">
        <f>'Coste desagregado línea 1'!G107</f>
        <v>8876</v>
      </c>
      <c r="E17" s="3">
        <f t="shared" si="0"/>
        <v>1.0938123166020861</v>
      </c>
      <c r="F17" s="3">
        <f>'Coste desagregado línea 1'!F107</f>
        <v>8888.56</v>
      </c>
      <c r="G17" s="3">
        <f t="shared" si="1"/>
        <v>1.0014150518251463</v>
      </c>
      <c r="H17" s="3">
        <f t="shared" si="2"/>
        <v>-820.1181221601164</v>
      </c>
      <c r="I17" s="3">
        <f t="shared" si="3"/>
        <v>-9.2397264776939658E-2</v>
      </c>
    </row>
    <row r="18" spans="1:9" x14ac:dyDescent="0.25">
      <c r="A18" s="85"/>
      <c r="B18" s="2" t="s">
        <v>266</v>
      </c>
      <c r="C18" s="3">
        <f>'Coste desagregado línea 1'!I114</f>
        <v>1769.0158389820713</v>
      </c>
      <c r="D18" s="44">
        <f>'Coste desagregado línea 1'!G114</f>
        <v>1687</v>
      </c>
      <c r="E18" s="3">
        <f t="shared" si="0"/>
        <v>1.0486163835104156</v>
      </c>
      <c r="F18" s="3">
        <f>'Coste desagregado línea 1'!F114</f>
        <v>1919.39</v>
      </c>
      <c r="G18" s="3">
        <f t="shared" si="1"/>
        <v>1.1377534084173089</v>
      </c>
      <c r="H18" s="3">
        <f t="shared" si="2"/>
        <v>150.37416101792883</v>
      </c>
      <c r="I18" s="3">
        <f t="shared" si="3"/>
        <v>8.9137024906893195E-2</v>
      </c>
    </row>
    <row r="19" spans="1:9" x14ac:dyDescent="0.25">
      <c r="A19" s="86"/>
      <c r="B19" s="2" t="s">
        <v>274</v>
      </c>
      <c r="C19" s="3">
        <f>'Coste desagregado línea 1'!I121</f>
        <v>2233.2338318617735</v>
      </c>
      <c r="D19" s="44">
        <f>'Coste desagregado línea 1'!G121</f>
        <v>2885</v>
      </c>
      <c r="E19" s="3">
        <f t="shared" si="0"/>
        <v>0.7740845171098002</v>
      </c>
      <c r="F19" s="3">
        <f>'Coste desagregado línea 1'!F121</f>
        <v>2991.87</v>
      </c>
      <c r="G19" s="3">
        <f t="shared" si="1"/>
        <v>1.0370433275563258</v>
      </c>
      <c r="H19" s="3">
        <f t="shared" si="2"/>
        <v>758.63616813822637</v>
      </c>
      <c r="I19" s="3">
        <f t="shared" si="3"/>
        <v>0.26295881044652558</v>
      </c>
    </row>
  </sheetData>
  <mergeCells count="6">
    <mergeCell ref="A2:A4"/>
    <mergeCell ref="A17:A19"/>
    <mergeCell ref="A14:A16"/>
    <mergeCell ref="A11:A13"/>
    <mergeCell ref="A8:A10"/>
    <mergeCell ref="A5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workbookViewId="0"/>
  </sheetViews>
  <sheetFormatPr baseColWidth="10" defaultRowHeight="15" x14ac:dyDescent="0.25"/>
  <cols>
    <col min="1" max="1" width="2.5703125" customWidth="1"/>
    <col min="2" max="2" width="45.85546875" customWidth="1"/>
    <col min="3" max="3" width="16.7109375" customWidth="1"/>
    <col min="4" max="4" width="11.7109375" customWidth="1"/>
    <col min="5" max="5" width="6.42578125" customWidth="1"/>
  </cols>
  <sheetData>
    <row r="2" spans="2:5" ht="30" x14ac:dyDescent="0.25">
      <c r="B2" s="53" t="s">
        <v>248</v>
      </c>
      <c r="C2" s="53" t="s">
        <v>463</v>
      </c>
      <c r="D2" s="54" t="s">
        <v>464</v>
      </c>
      <c r="E2" s="53" t="s">
        <v>465</v>
      </c>
    </row>
    <row r="3" spans="2:5" x14ac:dyDescent="0.25">
      <c r="B3" s="55" t="s">
        <v>19</v>
      </c>
      <c r="C3" s="55">
        <v>410</v>
      </c>
      <c r="D3" s="55">
        <v>5</v>
      </c>
      <c r="E3" s="55">
        <v>5</v>
      </c>
    </row>
    <row r="4" spans="2:5" x14ac:dyDescent="0.25">
      <c r="B4" s="56" t="s">
        <v>43</v>
      </c>
      <c r="C4" s="56">
        <v>180</v>
      </c>
      <c r="D4" s="56">
        <v>4</v>
      </c>
      <c r="E4" s="56">
        <v>4</v>
      </c>
    </row>
    <row r="5" spans="2:5" x14ac:dyDescent="0.25">
      <c r="B5" s="55" t="s">
        <v>22</v>
      </c>
      <c r="C5" s="55">
        <v>680</v>
      </c>
      <c r="D5" s="55">
        <v>11</v>
      </c>
      <c r="E5" s="55">
        <v>11</v>
      </c>
    </row>
    <row r="6" spans="2:5" x14ac:dyDescent="0.25">
      <c r="B6" s="56" t="s">
        <v>42</v>
      </c>
      <c r="C6" s="56">
        <v>30</v>
      </c>
      <c r="D6" s="56">
        <v>8</v>
      </c>
      <c r="E6" s="56">
        <v>1</v>
      </c>
    </row>
    <row r="7" spans="2:5" x14ac:dyDescent="0.25">
      <c r="B7" s="55" t="s">
        <v>41</v>
      </c>
      <c r="C7" s="55">
        <v>50</v>
      </c>
      <c r="D7" s="55">
        <v>3</v>
      </c>
      <c r="E7" s="55">
        <v>3</v>
      </c>
    </row>
    <row r="8" spans="2:5" x14ac:dyDescent="0.25">
      <c r="B8" s="56" t="s">
        <v>23</v>
      </c>
      <c r="C8" s="56">
        <v>35</v>
      </c>
      <c r="D8" s="56">
        <v>2</v>
      </c>
      <c r="E8" s="56">
        <v>2</v>
      </c>
    </row>
    <row r="9" spans="2:5" x14ac:dyDescent="0.25">
      <c r="B9" s="55" t="s">
        <v>393</v>
      </c>
      <c r="C9" s="55">
        <v>2560</v>
      </c>
      <c r="D9" s="55">
        <v>4</v>
      </c>
      <c r="E9" s="55">
        <v>3</v>
      </c>
    </row>
    <row r="10" spans="2:5" x14ac:dyDescent="0.25">
      <c r="B10" s="56" t="s">
        <v>394</v>
      </c>
      <c r="C10" s="56">
        <v>1820</v>
      </c>
      <c r="D10" s="56">
        <v>3</v>
      </c>
      <c r="E10" s="56">
        <v>2</v>
      </c>
    </row>
    <row r="11" spans="2:5" x14ac:dyDescent="0.25">
      <c r="B11" s="55" t="s">
        <v>39</v>
      </c>
      <c r="C11" s="55">
        <v>184</v>
      </c>
      <c r="D11" s="55">
        <v>4</v>
      </c>
      <c r="E11" s="55">
        <v>1</v>
      </c>
    </row>
    <row r="12" spans="2:5" x14ac:dyDescent="0.25">
      <c r="B12" s="57" t="s">
        <v>38</v>
      </c>
      <c r="C12" s="57">
        <v>40</v>
      </c>
      <c r="D12" s="57">
        <v>2</v>
      </c>
      <c r="E12" s="57">
        <v>1</v>
      </c>
    </row>
    <row r="17" spans="3:3" x14ac:dyDescent="0.25">
      <c r="C17" s="48"/>
    </row>
    <row r="34" spans="3:3" x14ac:dyDescent="0.25">
      <c r="C34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/>
  </sheetViews>
  <sheetFormatPr baseColWidth="10" defaultRowHeight="15" x14ac:dyDescent="0.25"/>
  <cols>
    <col min="2" max="2" width="21.140625" customWidth="1"/>
    <col min="3" max="3" width="19" customWidth="1"/>
    <col min="4" max="4" width="14" bestFit="1" customWidth="1"/>
    <col min="5" max="5" width="14.42578125" customWidth="1"/>
    <col min="6" max="6" width="22.7109375" bestFit="1" customWidth="1"/>
  </cols>
  <sheetData>
    <row r="1" spans="1:6" ht="31.5" customHeight="1" x14ac:dyDescent="0.25">
      <c r="A1" s="58" t="s">
        <v>254</v>
      </c>
      <c r="B1" s="58" t="s">
        <v>466</v>
      </c>
      <c r="C1" s="58" t="s">
        <v>467</v>
      </c>
      <c r="D1" s="58" t="s">
        <v>468</v>
      </c>
      <c r="E1" s="58" t="s">
        <v>469</v>
      </c>
      <c r="F1" s="58" t="s">
        <v>470</v>
      </c>
    </row>
    <row r="2" spans="1:6" x14ac:dyDescent="0.25">
      <c r="A2" s="59" t="s">
        <v>53</v>
      </c>
      <c r="B2" s="59" t="s">
        <v>471</v>
      </c>
      <c r="C2" s="59"/>
      <c r="D2" s="60">
        <v>943.23</v>
      </c>
      <c r="E2" s="61" t="s">
        <v>472</v>
      </c>
      <c r="F2" s="62">
        <v>39468</v>
      </c>
    </row>
    <row r="3" spans="1:6" x14ac:dyDescent="0.25">
      <c r="A3" s="63" t="s">
        <v>55</v>
      </c>
      <c r="B3" s="63" t="s">
        <v>471</v>
      </c>
      <c r="C3" s="63"/>
      <c r="D3" s="64">
        <v>1143.67</v>
      </c>
      <c r="E3" s="65" t="s">
        <v>472</v>
      </c>
      <c r="F3" s="66">
        <v>38517</v>
      </c>
    </row>
    <row r="4" spans="1:6" x14ac:dyDescent="0.25">
      <c r="A4" s="59" t="s">
        <v>57</v>
      </c>
      <c r="B4" s="59" t="s">
        <v>471</v>
      </c>
      <c r="C4" s="59"/>
      <c r="D4" s="60">
        <v>1104.1199999999999</v>
      </c>
      <c r="E4" s="61" t="s">
        <v>472</v>
      </c>
      <c r="F4" s="62">
        <v>39468</v>
      </c>
    </row>
    <row r="5" spans="1:6" x14ac:dyDescent="0.25">
      <c r="A5" s="63" t="s">
        <v>59</v>
      </c>
      <c r="B5" s="63" t="s">
        <v>471</v>
      </c>
      <c r="C5" s="63"/>
      <c r="D5" s="64">
        <v>801.55</v>
      </c>
      <c r="E5" s="65" t="s">
        <v>473</v>
      </c>
      <c r="F5" s="66">
        <v>39164</v>
      </c>
    </row>
    <row r="6" spans="1:6" x14ac:dyDescent="0.25">
      <c r="A6" s="59" t="s">
        <v>61</v>
      </c>
      <c r="B6" s="59" t="s">
        <v>471</v>
      </c>
      <c r="C6" s="59"/>
      <c r="D6" s="60">
        <v>1195.6099999999999</v>
      </c>
      <c r="E6" s="61" t="s">
        <v>472</v>
      </c>
      <c r="F6" s="62">
        <v>37327</v>
      </c>
    </row>
    <row r="7" spans="1:6" x14ac:dyDescent="0.25">
      <c r="A7" s="63" t="s">
        <v>63</v>
      </c>
      <c r="B7" s="63" t="s">
        <v>471</v>
      </c>
      <c r="C7" s="63"/>
      <c r="D7" s="64">
        <v>852.68</v>
      </c>
      <c r="E7" s="65" t="s">
        <v>472</v>
      </c>
      <c r="F7" s="66">
        <v>39468</v>
      </c>
    </row>
    <row r="8" spans="1:6" x14ac:dyDescent="0.25">
      <c r="A8" s="59" t="s">
        <v>65</v>
      </c>
      <c r="B8" s="59" t="s">
        <v>471</v>
      </c>
      <c r="C8" s="59"/>
      <c r="D8" s="60">
        <v>997.5</v>
      </c>
      <c r="E8" s="61" t="s">
        <v>472</v>
      </c>
      <c r="F8" s="62">
        <v>38290</v>
      </c>
    </row>
    <row r="9" spans="1:6" x14ac:dyDescent="0.25">
      <c r="A9" s="63" t="s">
        <v>67</v>
      </c>
      <c r="B9" s="63" t="s">
        <v>471</v>
      </c>
      <c r="C9" s="63"/>
      <c r="D9" s="64">
        <v>890.48</v>
      </c>
      <c r="E9" s="65" t="s">
        <v>473</v>
      </c>
      <c r="F9" s="66">
        <v>39965</v>
      </c>
    </row>
    <row r="10" spans="1:6" x14ac:dyDescent="0.25">
      <c r="A10" s="59" t="s">
        <v>69</v>
      </c>
      <c r="B10" s="59" t="s">
        <v>471</v>
      </c>
      <c r="C10" s="59"/>
      <c r="D10" s="60">
        <v>902.38</v>
      </c>
      <c r="E10" s="61" t="s">
        <v>472</v>
      </c>
      <c r="F10" s="62">
        <v>39468</v>
      </c>
    </row>
    <row r="11" spans="1:6" x14ac:dyDescent="0.25">
      <c r="A11" s="63" t="s">
        <v>71</v>
      </c>
      <c r="B11" s="63" t="s">
        <v>471</v>
      </c>
      <c r="C11" s="63"/>
      <c r="D11" s="64">
        <v>923.62</v>
      </c>
      <c r="E11" s="65" t="s">
        <v>472</v>
      </c>
      <c r="F11" s="66">
        <v>38290</v>
      </c>
    </row>
    <row r="12" spans="1:6" x14ac:dyDescent="0.25">
      <c r="A12" s="59" t="s">
        <v>73</v>
      </c>
      <c r="B12" s="59" t="s">
        <v>471</v>
      </c>
      <c r="C12" s="59"/>
      <c r="D12" s="60">
        <v>840.76</v>
      </c>
      <c r="E12" s="61" t="s">
        <v>473</v>
      </c>
      <c r="F12" s="62">
        <v>38517</v>
      </c>
    </row>
    <row r="13" spans="1:6" x14ac:dyDescent="0.25">
      <c r="A13" s="63" t="s">
        <v>75</v>
      </c>
      <c r="B13" s="63" t="s">
        <v>471</v>
      </c>
      <c r="C13" s="63"/>
      <c r="D13" s="64">
        <v>1055.6099999999999</v>
      </c>
      <c r="E13" s="65" t="s">
        <v>472</v>
      </c>
      <c r="F13" s="66">
        <v>37327</v>
      </c>
    </row>
    <row r="14" spans="1:6" x14ac:dyDescent="0.25">
      <c r="A14" s="59" t="s">
        <v>77</v>
      </c>
      <c r="B14" s="59" t="s">
        <v>471</v>
      </c>
      <c r="C14" s="59"/>
      <c r="D14" s="60">
        <v>948.46</v>
      </c>
      <c r="E14" s="61" t="s">
        <v>473</v>
      </c>
      <c r="F14" s="62">
        <v>39965</v>
      </c>
    </row>
    <row r="15" spans="1:6" x14ac:dyDescent="0.25">
      <c r="A15" s="63" t="s">
        <v>79</v>
      </c>
      <c r="B15" s="63" t="s">
        <v>471</v>
      </c>
      <c r="C15" s="63"/>
      <c r="D15" s="64">
        <v>866.3</v>
      </c>
      <c r="E15" s="65" t="s">
        <v>472</v>
      </c>
      <c r="F15" s="66">
        <v>39164</v>
      </c>
    </row>
    <row r="16" spans="1:6" x14ac:dyDescent="0.25">
      <c r="A16" s="59" t="s">
        <v>81</v>
      </c>
      <c r="B16" s="59" t="s">
        <v>471</v>
      </c>
      <c r="C16" s="59"/>
      <c r="D16" s="60">
        <v>1027.8399999999999</v>
      </c>
      <c r="E16" s="61" t="s">
        <v>472</v>
      </c>
      <c r="F16" s="62">
        <v>39468</v>
      </c>
    </row>
    <row r="17" spans="1:6" x14ac:dyDescent="0.25">
      <c r="A17" s="63" t="s">
        <v>83</v>
      </c>
      <c r="B17" s="63" t="s">
        <v>471</v>
      </c>
      <c r="C17" s="63"/>
      <c r="D17" s="64">
        <v>871.05</v>
      </c>
      <c r="E17" s="65" t="s">
        <v>473</v>
      </c>
      <c r="F17" s="66">
        <v>39468</v>
      </c>
    </row>
    <row r="18" spans="1:6" x14ac:dyDescent="0.25">
      <c r="A18" s="59" t="s">
        <v>85</v>
      </c>
      <c r="B18" s="59" t="s">
        <v>471</v>
      </c>
      <c r="C18" s="59"/>
      <c r="D18" s="60">
        <v>1087.93</v>
      </c>
      <c r="E18" s="61" t="s">
        <v>473</v>
      </c>
      <c r="F18" s="62">
        <v>37327</v>
      </c>
    </row>
    <row r="19" spans="1:6" x14ac:dyDescent="0.25">
      <c r="A19" s="63" t="s">
        <v>87</v>
      </c>
      <c r="B19" s="63" t="s">
        <v>471</v>
      </c>
      <c r="C19" s="63"/>
      <c r="D19" s="64">
        <v>855.24</v>
      </c>
      <c r="E19" s="65" t="s">
        <v>472</v>
      </c>
      <c r="F19" s="66">
        <v>37327</v>
      </c>
    </row>
    <row r="20" spans="1:6" x14ac:dyDescent="0.25">
      <c r="A20" s="59" t="s">
        <v>89</v>
      </c>
      <c r="B20" s="59" t="s">
        <v>471</v>
      </c>
      <c r="C20" s="59"/>
      <c r="D20" s="60">
        <v>1137.32</v>
      </c>
      <c r="E20" s="61" t="s">
        <v>472</v>
      </c>
      <c r="F20" s="62">
        <v>36470</v>
      </c>
    </row>
    <row r="21" spans="1:6" x14ac:dyDescent="0.25">
      <c r="A21" s="63" t="s">
        <v>91</v>
      </c>
      <c r="B21" s="63" t="s">
        <v>471</v>
      </c>
      <c r="C21" s="63"/>
      <c r="D21" s="64">
        <v>1092.24</v>
      </c>
      <c r="E21" s="65" t="s">
        <v>472</v>
      </c>
      <c r="F21" s="66">
        <v>37327</v>
      </c>
    </row>
    <row r="22" spans="1:6" x14ac:dyDescent="0.25">
      <c r="A22" s="59" t="s">
        <v>93</v>
      </c>
      <c r="B22" s="59" t="s">
        <v>471</v>
      </c>
      <c r="C22" s="59"/>
      <c r="D22" s="60">
        <v>959.22</v>
      </c>
      <c r="E22" s="61" t="s">
        <v>473</v>
      </c>
      <c r="F22" s="62">
        <v>39965</v>
      </c>
    </row>
    <row r="23" spans="1:6" x14ac:dyDescent="0.25">
      <c r="A23" s="63" t="s">
        <v>95</v>
      </c>
      <c r="B23" s="63" t="s">
        <v>471</v>
      </c>
      <c r="C23" s="63"/>
      <c r="D23" s="64">
        <v>1028.83</v>
      </c>
      <c r="E23" s="65" t="s">
        <v>473</v>
      </c>
      <c r="F23" s="66">
        <v>36470</v>
      </c>
    </row>
    <row r="24" spans="1:6" x14ac:dyDescent="0.25">
      <c r="A24" s="59" t="s">
        <v>97</v>
      </c>
      <c r="B24" s="59" t="s">
        <v>471</v>
      </c>
      <c r="C24" s="59"/>
      <c r="D24" s="60">
        <v>1157.52</v>
      </c>
      <c r="E24" s="61" t="s">
        <v>472</v>
      </c>
      <c r="F24" s="62">
        <v>38290</v>
      </c>
    </row>
    <row r="25" spans="1:6" x14ac:dyDescent="0.25">
      <c r="A25" s="63" t="s">
        <v>99</v>
      </c>
      <c r="B25" s="63" t="s">
        <v>471</v>
      </c>
      <c r="C25" s="63"/>
      <c r="D25" s="64">
        <v>980.05</v>
      </c>
      <c r="E25" s="65" t="s">
        <v>472</v>
      </c>
      <c r="F25" s="66">
        <v>39965</v>
      </c>
    </row>
    <row r="26" spans="1:6" x14ac:dyDescent="0.25">
      <c r="A26" s="59" t="s">
        <v>101</v>
      </c>
      <c r="B26" s="59" t="s">
        <v>471</v>
      </c>
      <c r="C26" s="59"/>
      <c r="D26" s="60">
        <v>1174.72</v>
      </c>
      <c r="E26" s="61" t="s">
        <v>473</v>
      </c>
      <c r="F26" s="62">
        <v>36470</v>
      </c>
    </row>
    <row r="27" spans="1:6" x14ac:dyDescent="0.25">
      <c r="A27" s="63" t="s">
        <v>103</v>
      </c>
      <c r="B27" s="63" t="s">
        <v>471</v>
      </c>
      <c r="C27" s="63"/>
      <c r="D27" s="64">
        <v>1043.6400000000001</v>
      </c>
      <c r="E27" s="65" t="s">
        <v>473</v>
      </c>
      <c r="F27" s="66">
        <v>39468</v>
      </c>
    </row>
    <row r="28" spans="1:6" x14ac:dyDescent="0.25">
      <c r="A28" s="59" t="s">
        <v>105</v>
      </c>
      <c r="B28" s="59" t="s">
        <v>471</v>
      </c>
      <c r="C28" s="59"/>
      <c r="D28" s="60">
        <v>1180.33</v>
      </c>
      <c r="E28" s="61" t="s">
        <v>472</v>
      </c>
      <c r="F28" s="62">
        <v>39164</v>
      </c>
    </row>
    <row r="29" spans="1:6" x14ac:dyDescent="0.25">
      <c r="A29" s="63" t="s">
        <v>107</v>
      </c>
      <c r="B29" s="63" t="s">
        <v>471</v>
      </c>
      <c r="C29" s="63"/>
      <c r="D29" s="64">
        <v>936.79</v>
      </c>
      <c r="E29" s="65" t="s">
        <v>472</v>
      </c>
      <c r="F29" s="66">
        <v>37327</v>
      </c>
    </row>
    <row r="30" spans="1:6" x14ac:dyDescent="0.25">
      <c r="A30" s="59" t="s">
        <v>109</v>
      </c>
      <c r="B30" s="59" t="s">
        <v>471</v>
      </c>
      <c r="C30" s="59"/>
      <c r="D30" s="60">
        <v>1047.8399999999999</v>
      </c>
      <c r="E30" s="61" t="s">
        <v>473</v>
      </c>
      <c r="F30" s="62">
        <v>38290</v>
      </c>
    </row>
    <row r="31" spans="1:6" x14ac:dyDescent="0.25">
      <c r="A31" s="63" t="s">
        <v>111</v>
      </c>
      <c r="B31" s="63" t="s">
        <v>471</v>
      </c>
      <c r="C31" s="63"/>
      <c r="D31" s="64">
        <v>1076.46</v>
      </c>
      <c r="E31" s="65" t="s">
        <v>472</v>
      </c>
      <c r="F31" s="66">
        <v>39965</v>
      </c>
    </row>
    <row r="32" spans="1:6" x14ac:dyDescent="0.25">
      <c r="A32" s="59" t="s">
        <v>113</v>
      </c>
      <c r="B32" s="59" t="s">
        <v>471</v>
      </c>
      <c r="C32" s="55"/>
      <c r="D32" s="60">
        <v>1053.8399999999999</v>
      </c>
      <c r="E32" s="61" t="s">
        <v>473</v>
      </c>
      <c r="F32" s="62">
        <v>40300</v>
      </c>
    </row>
    <row r="33" spans="1:6" x14ac:dyDescent="0.25">
      <c r="A33" s="63" t="s">
        <v>111</v>
      </c>
      <c r="B33" s="63" t="s">
        <v>471</v>
      </c>
      <c r="C33" s="63"/>
      <c r="D33" s="64">
        <v>1076.46</v>
      </c>
      <c r="E33" s="65" t="s">
        <v>472</v>
      </c>
      <c r="F33" s="66">
        <v>39965</v>
      </c>
    </row>
    <row r="34" spans="1:6" x14ac:dyDescent="0.25">
      <c r="A34" s="67" t="s">
        <v>474</v>
      </c>
      <c r="B34" s="59" t="s">
        <v>475</v>
      </c>
      <c r="C34" s="59" t="s">
        <v>19</v>
      </c>
      <c r="D34" s="60">
        <v>946.58</v>
      </c>
      <c r="E34" s="61" t="s">
        <v>483</v>
      </c>
      <c r="F34" s="62"/>
    </row>
    <row r="35" spans="1:6" x14ac:dyDescent="0.25">
      <c r="A35" s="68" t="s">
        <v>476</v>
      </c>
      <c r="B35" s="63" t="s">
        <v>475</v>
      </c>
      <c r="C35" s="63" t="s">
        <v>477</v>
      </c>
      <c r="D35" s="64">
        <v>1041.77</v>
      </c>
      <c r="E35" s="65" t="s">
        <v>472</v>
      </c>
      <c r="F35" s="66"/>
    </row>
    <row r="36" spans="1:6" x14ac:dyDescent="0.25">
      <c r="A36" s="67" t="s">
        <v>478</v>
      </c>
      <c r="B36" s="59" t="s">
        <v>475</v>
      </c>
      <c r="C36" s="59" t="s">
        <v>477</v>
      </c>
      <c r="D36" s="60">
        <v>946.58</v>
      </c>
      <c r="E36" s="61" t="s">
        <v>472</v>
      </c>
      <c r="F36" s="62"/>
    </row>
    <row r="37" spans="1:6" x14ac:dyDescent="0.25">
      <c r="A37" s="68" t="s">
        <v>479</v>
      </c>
      <c r="B37" s="63" t="s">
        <v>475</v>
      </c>
      <c r="C37" s="63" t="s">
        <v>480</v>
      </c>
      <c r="D37" s="64">
        <v>1041.77</v>
      </c>
      <c r="E37" s="65" t="s">
        <v>473</v>
      </c>
      <c r="F37" s="66"/>
    </row>
    <row r="38" spans="1:6" x14ac:dyDescent="0.25">
      <c r="A38" s="67" t="s">
        <v>481</v>
      </c>
      <c r="B38" s="59" t="s">
        <v>482</v>
      </c>
      <c r="C38" s="59"/>
      <c r="D38" s="60">
        <v>946.58</v>
      </c>
      <c r="E38" s="61" t="s">
        <v>483</v>
      </c>
      <c r="F38" s="62">
        <v>39468</v>
      </c>
    </row>
    <row r="39" spans="1:6" x14ac:dyDescent="0.25">
      <c r="A39" s="68" t="s">
        <v>205</v>
      </c>
      <c r="B39" s="63" t="s">
        <v>484</v>
      </c>
      <c r="C39" s="63"/>
      <c r="D39" s="64">
        <v>1041.77</v>
      </c>
      <c r="E39" s="65" t="s">
        <v>472</v>
      </c>
      <c r="F39" s="66">
        <v>38517</v>
      </c>
    </row>
    <row r="40" spans="1:6" x14ac:dyDescent="0.25">
      <c r="A40" s="67" t="s">
        <v>194</v>
      </c>
      <c r="B40" s="59" t="s">
        <v>485</v>
      </c>
      <c r="C40" s="59"/>
      <c r="D40" s="60">
        <v>872.97</v>
      </c>
      <c r="E40" s="61" t="s">
        <v>473</v>
      </c>
      <c r="F40" s="62">
        <v>39965</v>
      </c>
    </row>
    <row r="41" spans="1:6" x14ac:dyDescent="0.25">
      <c r="A41" s="68" t="s">
        <v>486</v>
      </c>
      <c r="B41" s="63" t="s">
        <v>487</v>
      </c>
      <c r="C41" s="63" t="s">
        <v>19</v>
      </c>
      <c r="D41" s="64">
        <v>1116.8</v>
      </c>
      <c r="E41" s="65" t="s">
        <v>488</v>
      </c>
      <c r="F41" s="66">
        <v>39895</v>
      </c>
    </row>
    <row r="42" spans="1:6" x14ac:dyDescent="0.25">
      <c r="A42" s="67" t="s">
        <v>489</v>
      </c>
      <c r="B42" s="59" t="s">
        <v>487</v>
      </c>
      <c r="C42" s="59" t="s">
        <v>43</v>
      </c>
      <c r="D42" s="60">
        <v>809.43</v>
      </c>
      <c r="E42" s="61" t="s">
        <v>490</v>
      </c>
      <c r="F42" s="62">
        <v>40980</v>
      </c>
    </row>
    <row r="43" spans="1:6" x14ac:dyDescent="0.25">
      <c r="A43" s="68" t="s">
        <v>491</v>
      </c>
      <c r="B43" s="63" t="s">
        <v>487</v>
      </c>
      <c r="C43" s="63" t="s">
        <v>492</v>
      </c>
      <c r="D43" s="64">
        <v>1054.3900000000001</v>
      </c>
      <c r="E43" s="65" t="s">
        <v>490</v>
      </c>
      <c r="F43" s="66">
        <v>39468</v>
      </c>
    </row>
    <row r="44" spans="1:6" x14ac:dyDescent="0.25">
      <c r="A44" s="67" t="s">
        <v>493</v>
      </c>
      <c r="B44" s="59" t="s">
        <v>487</v>
      </c>
      <c r="C44" s="59" t="s">
        <v>494</v>
      </c>
      <c r="D44" s="60">
        <v>1058.29</v>
      </c>
      <c r="E44" s="61" t="s">
        <v>490</v>
      </c>
      <c r="F44" s="62">
        <v>39965</v>
      </c>
    </row>
    <row r="45" spans="1:6" x14ac:dyDescent="0.25">
      <c r="A45" s="68" t="s">
        <v>495</v>
      </c>
      <c r="B45" s="63" t="s">
        <v>487</v>
      </c>
      <c r="C45" s="63" t="s">
        <v>496</v>
      </c>
      <c r="D45" s="64">
        <v>882.69</v>
      </c>
      <c r="E45" s="65" t="s">
        <v>490</v>
      </c>
      <c r="F45" s="66">
        <v>39392</v>
      </c>
    </row>
    <row r="46" spans="1:6" x14ac:dyDescent="0.25">
      <c r="A46" s="67" t="s">
        <v>497</v>
      </c>
      <c r="B46" s="59" t="s">
        <v>487</v>
      </c>
      <c r="C46" s="59" t="s">
        <v>498</v>
      </c>
      <c r="D46" s="60">
        <v>935.79</v>
      </c>
      <c r="E46" s="61" t="s">
        <v>490</v>
      </c>
      <c r="F46" s="62">
        <v>39020</v>
      </c>
    </row>
    <row r="47" spans="1:6" x14ac:dyDescent="0.25">
      <c r="A47" s="68" t="s">
        <v>499</v>
      </c>
      <c r="B47" s="63" t="s">
        <v>487</v>
      </c>
      <c r="C47" s="63" t="s">
        <v>477</v>
      </c>
      <c r="D47" s="64">
        <v>1120.31</v>
      </c>
      <c r="E47" s="65" t="s">
        <v>490</v>
      </c>
      <c r="F47" s="66">
        <v>39613</v>
      </c>
    </row>
    <row r="48" spans="1:6" x14ac:dyDescent="0.25">
      <c r="A48" s="67" t="s">
        <v>500</v>
      </c>
      <c r="B48" s="59" t="s">
        <v>487</v>
      </c>
      <c r="C48" s="59" t="s">
        <v>480</v>
      </c>
      <c r="D48" s="60">
        <v>1056.03</v>
      </c>
      <c r="E48" s="61" t="s">
        <v>490</v>
      </c>
      <c r="F48" s="62">
        <v>40330</v>
      </c>
    </row>
    <row r="49" spans="1:6" x14ac:dyDescent="0.25">
      <c r="A49" s="68" t="s">
        <v>501</v>
      </c>
      <c r="B49" s="63" t="s">
        <v>487</v>
      </c>
      <c r="C49" s="63" t="s">
        <v>502</v>
      </c>
      <c r="D49" s="64">
        <v>1181.5899999999999</v>
      </c>
      <c r="E49" s="65" t="s">
        <v>490</v>
      </c>
      <c r="F49" s="66">
        <v>40980</v>
      </c>
    </row>
    <row r="50" spans="1:6" x14ac:dyDescent="0.25">
      <c r="A50" s="67" t="s">
        <v>503</v>
      </c>
      <c r="B50" s="59" t="s">
        <v>487</v>
      </c>
      <c r="C50" s="59" t="s">
        <v>38</v>
      </c>
      <c r="D50" s="60">
        <v>1031.1600000000001</v>
      </c>
      <c r="E50" s="61" t="s">
        <v>490</v>
      </c>
      <c r="F50" s="62">
        <v>40614</v>
      </c>
    </row>
    <row r="51" spans="1:6" x14ac:dyDescent="0.25">
      <c r="A51" s="68" t="s">
        <v>504</v>
      </c>
      <c r="B51" s="63" t="s">
        <v>505</v>
      </c>
      <c r="C51" s="63" t="s">
        <v>19</v>
      </c>
      <c r="D51" s="64">
        <v>1178.3399999999999</v>
      </c>
      <c r="E51" s="65" t="s">
        <v>490</v>
      </c>
      <c r="F51" s="66">
        <v>40199</v>
      </c>
    </row>
    <row r="52" spans="1:6" x14ac:dyDescent="0.25">
      <c r="A52" s="67" t="s">
        <v>506</v>
      </c>
      <c r="B52" s="59" t="s">
        <v>505</v>
      </c>
      <c r="C52" s="59" t="s">
        <v>43</v>
      </c>
      <c r="D52" s="60">
        <v>838.21</v>
      </c>
      <c r="E52" s="61" t="s">
        <v>490</v>
      </c>
      <c r="F52" s="62">
        <v>41584</v>
      </c>
    </row>
    <row r="53" spans="1:6" x14ac:dyDescent="0.25">
      <c r="A53" s="68" t="s">
        <v>507</v>
      </c>
      <c r="B53" s="63" t="s">
        <v>505</v>
      </c>
      <c r="C53" s="63" t="s">
        <v>492</v>
      </c>
      <c r="D53" s="64">
        <v>935.68</v>
      </c>
      <c r="E53" s="65" t="s">
        <v>490</v>
      </c>
      <c r="F53" s="66">
        <v>40846</v>
      </c>
    </row>
    <row r="54" spans="1:6" x14ac:dyDescent="0.25">
      <c r="A54" s="67" t="s">
        <v>508</v>
      </c>
      <c r="B54" s="59" t="s">
        <v>505</v>
      </c>
      <c r="C54" s="59" t="s">
        <v>494</v>
      </c>
      <c r="D54" s="60">
        <v>1110.68</v>
      </c>
      <c r="E54" s="61" t="s">
        <v>490</v>
      </c>
      <c r="F54" s="62">
        <v>39965</v>
      </c>
    </row>
    <row r="55" spans="1:6" x14ac:dyDescent="0.25">
      <c r="A55" s="68" t="s">
        <v>509</v>
      </c>
      <c r="B55" s="63" t="s">
        <v>505</v>
      </c>
      <c r="C55" s="63" t="s">
        <v>496</v>
      </c>
      <c r="D55" s="64">
        <v>1139.97</v>
      </c>
      <c r="E55" s="65" t="s">
        <v>490</v>
      </c>
      <c r="F55" s="66">
        <v>41074</v>
      </c>
    </row>
    <row r="56" spans="1:6" x14ac:dyDescent="0.25">
      <c r="A56" s="67" t="s">
        <v>510</v>
      </c>
      <c r="B56" s="59" t="s">
        <v>505</v>
      </c>
      <c r="C56" s="59" t="s">
        <v>498</v>
      </c>
      <c r="D56" s="60">
        <v>1022.47</v>
      </c>
      <c r="E56" s="61" t="s">
        <v>490</v>
      </c>
      <c r="F56" s="62">
        <v>39965</v>
      </c>
    </row>
    <row r="57" spans="1:6" x14ac:dyDescent="0.25">
      <c r="A57" s="68" t="s">
        <v>511</v>
      </c>
      <c r="B57" s="63" t="s">
        <v>505</v>
      </c>
      <c r="C57" s="63" t="s">
        <v>477</v>
      </c>
      <c r="D57" s="64">
        <v>816.46</v>
      </c>
      <c r="E57" s="65" t="s">
        <v>490</v>
      </c>
      <c r="F57" s="66">
        <v>40991</v>
      </c>
    </row>
    <row r="58" spans="1:6" x14ac:dyDescent="0.25">
      <c r="A58" s="67" t="s">
        <v>512</v>
      </c>
      <c r="B58" s="59" t="s">
        <v>505</v>
      </c>
      <c r="C58" s="59" t="s">
        <v>480</v>
      </c>
      <c r="D58" s="60">
        <v>1039.8599999999999</v>
      </c>
      <c r="E58" s="61" t="s">
        <v>490</v>
      </c>
      <c r="F58" s="62">
        <v>41439</v>
      </c>
    </row>
    <row r="59" spans="1:6" x14ac:dyDescent="0.25">
      <c r="A59" s="68" t="s">
        <v>513</v>
      </c>
      <c r="B59" s="63" t="s">
        <v>505</v>
      </c>
      <c r="C59" s="63" t="s">
        <v>502</v>
      </c>
      <c r="D59" s="64">
        <v>1103.03</v>
      </c>
      <c r="E59" s="65" t="s">
        <v>490</v>
      </c>
      <c r="F59" s="66">
        <v>41345</v>
      </c>
    </row>
    <row r="60" spans="1:6" x14ac:dyDescent="0.25">
      <c r="A60" s="69" t="s">
        <v>514</v>
      </c>
      <c r="B60" s="70" t="s">
        <v>505</v>
      </c>
      <c r="C60" s="70" t="s">
        <v>38</v>
      </c>
      <c r="D60" s="71">
        <v>1194.97</v>
      </c>
      <c r="E60" s="72" t="s">
        <v>490</v>
      </c>
      <c r="F60" s="73">
        <v>40980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workbookViewId="0"/>
  </sheetViews>
  <sheetFormatPr baseColWidth="10" defaultRowHeight="15" x14ac:dyDescent="0.25"/>
  <cols>
    <col min="1" max="1" width="4.7109375" customWidth="1"/>
    <col min="2" max="2" width="6" customWidth="1"/>
    <col min="3" max="3" width="13.42578125" customWidth="1"/>
    <col min="4" max="4" width="11.42578125" customWidth="1"/>
    <col min="5" max="5" width="5.85546875" customWidth="1"/>
    <col min="6" max="6" width="10.28515625" customWidth="1"/>
    <col min="7" max="7" width="14" customWidth="1"/>
    <col min="8" max="8" width="11.85546875" customWidth="1"/>
    <col min="9" max="9" width="6.42578125" customWidth="1"/>
    <col min="10" max="16" width="9.7109375" customWidth="1"/>
  </cols>
  <sheetData>
    <row r="1" spans="1:16" x14ac:dyDescent="0.25">
      <c r="A1" t="s">
        <v>430</v>
      </c>
    </row>
    <row r="3" spans="1:16" ht="30" customHeight="1" x14ac:dyDescent="0.25">
      <c r="B3" s="17" t="s">
        <v>250</v>
      </c>
      <c r="C3" s="18" t="s">
        <v>251</v>
      </c>
      <c r="D3" s="18" t="s">
        <v>252</v>
      </c>
      <c r="E3" s="18" t="s">
        <v>253</v>
      </c>
      <c r="F3" s="18" t="s">
        <v>254</v>
      </c>
      <c r="G3" s="18" t="s">
        <v>255</v>
      </c>
      <c r="H3" s="18" t="s">
        <v>256</v>
      </c>
      <c r="I3" s="19" t="s">
        <v>172</v>
      </c>
      <c r="J3" s="20"/>
      <c r="K3" s="20"/>
      <c r="L3" s="20"/>
      <c r="M3" s="20"/>
      <c r="N3" s="20"/>
      <c r="O3" s="20"/>
      <c r="P3" s="20"/>
    </row>
    <row r="4" spans="1:16" x14ac:dyDescent="0.25">
      <c r="B4" s="21" t="s">
        <v>187</v>
      </c>
      <c r="C4" s="22" t="s">
        <v>257</v>
      </c>
      <c r="D4" s="22" t="s">
        <v>258</v>
      </c>
      <c r="E4" s="22" t="s">
        <v>3</v>
      </c>
      <c r="F4" s="22" t="s">
        <v>259</v>
      </c>
      <c r="G4" s="23">
        <v>5853.02</v>
      </c>
      <c r="H4" s="24">
        <v>5258</v>
      </c>
      <c r="I4" s="25"/>
    </row>
    <row r="5" spans="1:16" x14ac:dyDescent="0.25">
      <c r="B5" s="26" t="s">
        <v>187</v>
      </c>
      <c r="C5" s="27" t="s">
        <v>257</v>
      </c>
      <c r="D5" s="27" t="s">
        <v>258</v>
      </c>
      <c r="E5" s="28" t="s">
        <v>187</v>
      </c>
      <c r="F5" s="27" t="s">
        <v>260</v>
      </c>
      <c r="G5" s="29"/>
      <c r="H5" s="27"/>
      <c r="I5" s="30">
        <v>33.479999999999997</v>
      </c>
    </row>
    <row r="6" spans="1:16" x14ac:dyDescent="0.25">
      <c r="B6" s="26" t="s">
        <v>187</v>
      </c>
      <c r="C6" s="27" t="s">
        <v>257</v>
      </c>
      <c r="D6" s="27" t="s">
        <v>258</v>
      </c>
      <c r="E6" s="28" t="s">
        <v>178</v>
      </c>
      <c r="F6" s="27" t="s">
        <v>415</v>
      </c>
      <c r="G6" s="29"/>
      <c r="H6" s="27"/>
      <c r="I6" s="30">
        <v>27.11</v>
      </c>
    </row>
    <row r="7" spans="1:16" x14ac:dyDescent="0.25">
      <c r="B7" s="26" t="s">
        <v>187</v>
      </c>
      <c r="C7" s="27" t="s">
        <v>257</v>
      </c>
      <c r="D7" s="27" t="s">
        <v>258</v>
      </c>
      <c r="E7" s="28" t="s">
        <v>416</v>
      </c>
      <c r="F7" s="27" t="s">
        <v>417</v>
      </c>
      <c r="G7" s="29"/>
      <c r="H7" s="27"/>
      <c r="I7" s="30">
        <v>43.71</v>
      </c>
    </row>
    <row r="8" spans="1:16" x14ac:dyDescent="0.25">
      <c r="B8" s="26" t="s">
        <v>187</v>
      </c>
      <c r="C8" s="27" t="s">
        <v>257</v>
      </c>
      <c r="D8" s="27" t="s">
        <v>258</v>
      </c>
      <c r="E8" s="49">
        <v>103</v>
      </c>
      <c r="F8" s="27" t="s">
        <v>418</v>
      </c>
      <c r="G8" s="29"/>
      <c r="H8" s="27"/>
      <c r="I8" s="30">
        <v>26.18</v>
      </c>
    </row>
    <row r="9" spans="1:16" x14ac:dyDescent="0.25">
      <c r="B9" s="26" t="s">
        <v>187</v>
      </c>
      <c r="C9" s="27" t="s">
        <v>257</v>
      </c>
      <c r="D9" s="27" t="s">
        <v>258</v>
      </c>
      <c r="E9" s="49">
        <v>118</v>
      </c>
      <c r="F9" s="27" t="s">
        <v>419</v>
      </c>
      <c r="G9" s="29"/>
      <c r="H9" s="27"/>
      <c r="I9" s="30">
        <v>41.23</v>
      </c>
    </row>
    <row r="10" spans="1:16" x14ac:dyDescent="0.25">
      <c r="B10" s="26" t="s">
        <v>187</v>
      </c>
      <c r="C10" s="27" t="s">
        <v>257</v>
      </c>
      <c r="D10" s="27" t="s">
        <v>258</v>
      </c>
      <c r="E10" s="28" t="s">
        <v>183</v>
      </c>
      <c r="F10" s="27" t="s">
        <v>420</v>
      </c>
      <c r="G10" s="29"/>
      <c r="H10" s="27"/>
      <c r="I10" s="30">
        <v>24.62</v>
      </c>
    </row>
    <row r="11" spans="1:16" x14ac:dyDescent="0.25">
      <c r="B11" s="26" t="s">
        <v>187</v>
      </c>
      <c r="C11" s="27" t="s">
        <v>257</v>
      </c>
      <c r="D11" s="27" t="s">
        <v>258</v>
      </c>
      <c r="E11" s="28" t="s">
        <v>202</v>
      </c>
      <c r="F11" s="27" t="s">
        <v>421</v>
      </c>
      <c r="G11" s="29"/>
      <c r="H11" s="27"/>
      <c r="I11" s="30">
        <v>28.23</v>
      </c>
    </row>
    <row r="12" spans="1:16" x14ac:dyDescent="0.25">
      <c r="B12" s="26" t="s">
        <v>187</v>
      </c>
      <c r="C12" s="27" t="s">
        <v>257</v>
      </c>
      <c r="D12" s="27" t="s">
        <v>258</v>
      </c>
      <c r="E12" s="49">
        <v>151</v>
      </c>
      <c r="F12" s="27" t="s">
        <v>422</v>
      </c>
      <c r="G12" s="29"/>
      <c r="H12" s="27"/>
      <c r="I12" s="30">
        <v>37.21</v>
      </c>
    </row>
    <row r="13" spans="1:16" x14ac:dyDescent="0.25">
      <c r="B13" s="21" t="s">
        <v>187</v>
      </c>
      <c r="C13" s="22" t="s">
        <v>257</v>
      </c>
      <c r="D13" s="22" t="s">
        <v>266</v>
      </c>
      <c r="E13" s="22" t="s">
        <v>3</v>
      </c>
      <c r="F13" s="22" t="s">
        <v>267</v>
      </c>
      <c r="G13" s="23">
        <v>3471.76</v>
      </c>
      <c r="H13" s="24">
        <v>3169</v>
      </c>
      <c r="I13" s="25"/>
    </row>
    <row r="14" spans="1:16" x14ac:dyDescent="0.25">
      <c r="B14" s="26" t="s">
        <v>187</v>
      </c>
      <c r="C14" s="27" t="s">
        <v>257</v>
      </c>
      <c r="D14" s="27" t="s">
        <v>266</v>
      </c>
      <c r="E14" s="28" t="s">
        <v>187</v>
      </c>
      <c r="F14" s="27" t="s">
        <v>268</v>
      </c>
      <c r="G14" s="29"/>
      <c r="H14" s="27"/>
      <c r="I14" s="30">
        <v>5.0599999999999996</v>
      </c>
    </row>
    <row r="15" spans="1:16" x14ac:dyDescent="0.25">
      <c r="B15" s="26" t="s">
        <v>187</v>
      </c>
      <c r="C15" s="27" t="s">
        <v>257</v>
      </c>
      <c r="D15" s="27" t="s">
        <v>266</v>
      </c>
      <c r="E15" s="28" t="s">
        <v>178</v>
      </c>
      <c r="F15" s="27" t="s">
        <v>423</v>
      </c>
      <c r="G15" s="29"/>
      <c r="H15" s="27"/>
      <c r="I15" s="30">
        <v>7.5</v>
      </c>
    </row>
    <row r="16" spans="1:16" x14ac:dyDescent="0.25">
      <c r="B16" s="26" t="s">
        <v>187</v>
      </c>
      <c r="C16" s="27" t="s">
        <v>257</v>
      </c>
      <c r="D16" s="27" t="s">
        <v>266</v>
      </c>
      <c r="E16" s="28" t="s">
        <v>416</v>
      </c>
      <c r="F16" s="27" t="s">
        <v>424</v>
      </c>
      <c r="G16" s="29"/>
      <c r="H16" s="27"/>
      <c r="I16" s="30">
        <v>3.51</v>
      </c>
    </row>
    <row r="17" spans="2:9" x14ac:dyDescent="0.25">
      <c r="B17" s="26" t="s">
        <v>187</v>
      </c>
      <c r="C17" s="27" t="s">
        <v>257</v>
      </c>
      <c r="D17" s="27" t="s">
        <v>266</v>
      </c>
      <c r="E17" s="49">
        <v>103</v>
      </c>
      <c r="F17" s="27" t="s">
        <v>425</v>
      </c>
      <c r="G17" s="29"/>
      <c r="H17" s="27"/>
      <c r="I17" s="30">
        <v>5.47</v>
      </c>
    </row>
    <row r="18" spans="2:9" x14ac:dyDescent="0.25">
      <c r="B18" s="26" t="s">
        <v>187</v>
      </c>
      <c r="C18" s="27" t="s">
        <v>257</v>
      </c>
      <c r="D18" s="27" t="s">
        <v>266</v>
      </c>
      <c r="E18" s="49">
        <v>118</v>
      </c>
      <c r="F18" s="27" t="s">
        <v>426</v>
      </c>
      <c r="G18" s="29"/>
      <c r="H18" s="27"/>
      <c r="I18" s="30">
        <v>6.97</v>
      </c>
    </row>
    <row r="19" spans="2:9" x14ac:dyDescent="0.25">
      <c r="B19" s="26" t="s">
        <v>187</v>
      </c>
      <c r="C19" s="27" t="s">
        <v>257</v>
      </c>
      <c r="D19" s="27" t="s">
        <v>266</v>
      </c>
      <c r="E19" s="28" t="s">
        <v>183</v>
      </c>
      <c r="F19" s="27" t="s">
        <v>427</v>
      </c>
      <c r="G19" s="29"/>
      <c r="H19" s="27"/>
      <c r="I19" s="30">
        <v>4.4000000000000004</v>
      </c>
    </row>
    <row r="20" spans="2:9" x14ac:dyDescent="0.25">
      <c r="B20" s="26" t="s">
        <v>187</v>
      </c>
      <c r="C20" s="27" t="s">
        <v>257</v>
      </c>
      <c r="D20" s="27" t="s">
        <v>266</v>
      </c>
      <c r="E20" s="28" t="s">
        <v>202</v>
      </c>
      <c r="F20" s="27" t="s">
        <v>428</v>
      </c>
      <c r="G20" s="29"/>
      <c r="H20" s="27"/>
      <c r="I20" s="30">
        <v>6.18</v>
      </c>
    </row>
    <row r="21" spans="2:9" x14ac:dyDescent="0.25">
      <c r="B21" s="26" t="s">
        <v>187</v>
      </c>
      <c r="C21" s="27" t="s">
        <v>257</v>
      </c>
      <c r="D21" s="27" t="s">
        <v>266</v>
      </c>
      <c r="E21" s="49">
        <v>151</v>
      </c>
      <c r="F21" s="27" t="s">
        <v>429</v>
      </c>
      <c r="G21" s="29"/>
      <c r="H21" s="27"/>
      <c r="I21" s="30">
        <v>3.61</v>
      </c>
    </row>
    <row r="22" spans="2:9" x14ac:dyDescent="0.25">
      <c r="B22" s="21" t="s">
        <v>187</v>
      </c>
      <c r="C22" s="22" t="s">
        <v>257</v>
      </c>
      <c r="D22" s="22" t="s">
        <v>274</v>
      </c>
      <c r="E22" s="22" t="s">
        <v>3</v>
      </c>
      <c r="F22" s="22" t="s">
        <v>275</v>
      </c>
      <c r="G22" s="23">
        <v>4723.1899999999996</v>
      </c>
      <c r="H22" s="24">
        <v>4102</v>
      </c>
      <c r="I22" s="25"/>
    </row>
    <row r="23" spans="2:9" x14ac:dyDescent="0.25">
      <c r="B23" s="26" t="s">
        <v>187</v>
      </c>
      <c r="C23" s="27" t="s">
        <v>257</v>
      </c>
      <c r="D23" s="27" t="s">
        <v>274</v>
      </c>
      <c r="E23" s="28" t="s">
        <v>187</v>
      </c>
      <c r="F23" s="27" t="s">
        <v>268</v>
      </c>
      <c r="G23" s="29"/>
      <c r="H23" s="27"/>
      <c r="I23" s="30">
        <v>4.13</v>
      </c>
    </row>
    <row r="24" spans="2:9" x14ac:dyDescent="0.25">
      <c r="B24" s="26" t="s">
        <v>187</v>
      </c>
      <c r="C24" s="27" t="s">
        <v>257</v>
      </c>
      <c r="D24" s="27" t="s">
        <v>274</v>
      </c>
      <c r="E24" s="28" t="s">
        <v>178</v>
      </c>
      <c r="F24" s="27" t="s">
        <v>423</v>
      </c>
      <c r="G24" s="29"/>
      <c r="H24" s="27"/>
      <c r="I24" s="30">
        <v>6.56</v>
      </c>
    </row>
    <row r="25" spans="2:9" x14ac:dyDescent="0.25">
      <c r="B25" s="26" t="s">
        <v>187</v>
      </c>
      <c r="C25" s="27" t="s">
        <v>257</v>
      </c>
      <c r="D25" s="27" t="s">
        <v>274</v>
      </c>
      <c r="E25" s="28" t="s">
        <v>416</v>
      </c>
      <c r="F25" s="27" t="s">
        <v>424</v>
      </c>
      <c r="G25" s="29"/>
      <c r="H25" s="27"/>
      <c r="I25" s="30">
        <v>5.27</v>
      </c>
    </row>
    <row r="26" spans="2:9" x14ac:dyDescent="0.25">
      <c r="B26" s="26" t="s">
        <v>187</v>
      </c>
      <c r="C26" s="27" t="s">
        <v>257</v>
      </c>
      <c r="D26" s="27" t="s">
        <v>274</v>
      </c>
      <c r="E26" s="49">
        <v>103</v>
      </c>
      <c r="F26" s="27" t="s">
        <v>425</v>
      </c>
      <c r="G26" s="29"/>
      <c r="H26" s="27"/>
      <c r="I26" s="30">
        <v>8.49</v>
      </c>
    </row>
    <row r="27" spans="2:9" x14ac:dyDescent="0.25">
      <c r="B27" s="26" t="s">
        <v>187</v>
      </c>
      <c r="C27" s="27" t="s">
        <v>257</v>
      </c>
      <c r="D27" s="27" t="s">
        <v>274</v>
      </c>
      <c r="E27" s="49">
        <v>118</v>
      </c>
      <c r="F27" s="27" t="s">
        <v>426</v>
      </c>
      <c r="G27" s="29"/>
      <c r="H27" s="27"/>
      <c r="I27" s="30">
        <v>5.88</v>
      </c>
    </row>
    <row r="28" spans="2:9" x14ac:dyDescent="0.25">
      <c r="B28" s="26" t="s">
        <v>187</v>
      </c>
      <c r="C28" s="27" t="s">
        <v>257</v>
      </c>
      <c r="D28" s="27" t="s">
        <v>274</v>
      </c>
      <c r="E28" s="28" t="s">
        <v>183</v>
      </c>
      <c r="F28" s="27" t="s">
        <v>427</v>
      </c>
      <c r="G28" s="29"/>
      <c r="H28" s="27"/>
      <c r="I28" s="30">
        <v>5.62</v>
      </c>
    </row>
    <row r="29" spans="2:9" x14ac:dyDescent="0.25">
      <c r="B29" s="26" t="s">
        <v>187</v>
      </c>
      <c r="C29" s="27" t="s">
        <v>257</v>
      </c>
      <c r="D29" s="27" t="s">
        <v>274</v>
      </c>
      <c r="E29" s="28" t="s">
        <v>202</v>
      </c>
      <c r="F29" s="27" t="s">
        <v>428</v>
      </c>
      <c r="G29" s="29"/>
      <c r="H29" s="27"/>
      <c r="I29" s="30">
        <v>5.53</v>
      </c>
    </row>
    <row r="30" spans="2:9" x14ac:dyDescent="0.25">
      <c r="B30" s="26" t="s">
        <v>187</v>
      </c>
      <c r="C30" s="27" t="s">
        <v>257</v>
      </c>
      <c r="D30" s="27" t="s">
        <v>274</v>
      </c>
      <c r="E30" s="49">
        <v>151</v>
      </c>
      <c r="F30" s="27" t="s">
        <v>429</v>
      </c>
      <c r="G30" s="29"/>
      <c r="H30" s="27"/>
      <c r="I30" s="30">
        <v>4.53</v>
      </c>
    </row>
    <row r="31" spans="2:9" x14ac:dyDescent="0.25">
      <c r="B31" s="21" t="s">
        <v>187</v>
      </c>
      <c r="C31" s="22" t="s">
        <v>282</v>
      </c>
      <c r="D31" s="22" t="s">
        <v>258</v>
      </c>
      <c r="E31" s="22" t="s">
        <v>3</v>
      </c>
      <c r="F31" s="22" t="s">
        <v>283</v>
      </c>
      <c r="G31" s="23">
        <v>13608.32</v>
      </c>
      <c r="H31" s="24">
        <v>11861</v>
      </c>
      <c r="I31" s="25"/>
    </row>
    <row r="32" spans="2:9" x14ac:dyDescent="0.25">
      <c r="B32" s="26" t="s">
        <v>187</v>
      </c>
      <c r="C32" s="27" t="s">
        <v>282</v>
      </c>
      <c r="D32" s="27" t="s">
        <v>258</v>
      </c>
      <c r="E32" s="28" t="s">
        <v>187</v>
      </c>
      <c r="F32" s="27" t="s">
        <v>268</v>
      </c>
      <c r="G32" s="29"/>
      <c r="H32" s="27"/>
      <c r="I32" s="30">
        <v>47.44</v>
      </c>
    </row>
    <row r="33" spans="2:9" x14ac:dyDescent="0.25">
      <c r="B33" s="26" t="s">
        <v>187</v>
      </c>
      <c r="C33" s="27" t="s">
        <v>282</v>
      </c>
      <c r="D33" s="27" t="s">
        <v>258</v>
      </c>
      <c r="E33" s="28" t="s">
        <v>178</v>
      </c>
      <c r="F33" s="27" t="s">
        <v>423</v>
      </c>
      <c r="G33" s="29"/>
      <c r="H33" s="27"/>
      <c r="I33" s="30">
        <v>26.68</v>
      </c>
    </row>
    <row r="34" spans="2:9" x14ac:dyDescent="0.25">
      <c r="B34" s="26" t="s">
        <v>187</v>
      </c>
      <c r="C34" s="27" t="s">
        <v>282</v>
      </c>
      <c r="D34" s="27" t="s">
        <v>258</v>
      </c>
      <c r="E34" s="28" t="s">
        <v>416</v>
      </c>
      <c r="F34" s="27" t="s">
        <v>424</v>
      </c>
      <c r="G34" s="29"/>
      <c r="H34" s="27"/>
      <c r="I34" s="30">
        <v>26.92</v>
      </c>
    </row>
    <row r="35" spans="2:9" x14ac:dyDescent="0.25">
      <c r="B35" s="26" t="s">
        <v>187</v>
      </c>
      <c r="C35" s="27" t="s">
        <v>282</v>
      </c>
      <c r="D35" s="27" t="s">
        <v>258</v>
      </c>
      <c r="E35" s="49">
        <v>103</v>
      </c>
      <c r="F35" s="27" t="s">
        <v>425</v>
      </c>
      <c r="G35" s="29"/>
      <c r="H35" s="27"/>
      <c r="I35" s="30">
        <v>48.32</v>
      </c>
    </row>
    <row r="36" spans="2:9" x14ac:dyDescent="0.25">
      <c r="B36" s="26" t="s">
        <v>187</v>
      </c>
      <c r="C36" s="27" t="s">
        <v>282</v>
      </c>
      <c r="D36" s="27" t="s">
        <v>258</v>
      </c>
      <c r="E36" s="49">
        <v>118</v>
      </c>
      <c r="F36" s="27" t="s">
        <v>426</v>
      </c>
      <c r="G36" s="29"/>
      <c r="H36" s="27"/>
      <c r="I36" s="30">
        <v>53.91</v>
      </c>
    </row>
    <row r="37" spans="2:9" x14ac:dyDescent="0.25">
      <c r="B37" s="26" t="s">
        <v>187</v>
      </c>
      <c r="C37" s="27" t="s">
        <v>282</v>
      </c>
      <c r="D37" s="27" t="s">
        <v>258</v>
      </c>
      <c r="E37" s="28" t="s">
        <v>183</v>
      </c>
      <c r="F37" s="27" t="s">
        <v>427</v>
      </c>
      <c r="G37" s="29"/>
      <c r="H37" s="27"/>
      <c r="I37" s="30">
        <v>25.88</v>
      </c>
    </row>
    <row r="38" spans="2:9" x14ac:dyDescent="0.25">
      <c r="B38" s="26" t="s">
        <v>187</v>
      </c>
      <c r="C38" s="27" t="s">
        <v>282</v>
      </c>
      <c r="D38" s="27" t="s">
        <v>258</v>
      </c>
      <c r="E38" s="28" t="s">
        <v>202</v>
      </c>
      <c r="F38" s="27" t="s">
        <v>428</v>
      </c>
      <c r="G38" s="29"/>
      <c r="H38" s="27"/>
      <c r="I38" s="30">
        <v>24.84</v>
      </c>
    </row>
    <row r="39" spans="2:9" x14ac:dyDescent="0.25">
      <c r="B39" s="26" t="s">
        <v>187</v>
      </c>
      <c r="C39" s="27" t="s">
        <v>282</v>
      </c>
      <c r="D39" s="27" t="s">
        <v>258</v>
      </c>
      <c r="E39" s="49">
        <v>151</v>
      </c>
      <c r="F39" s="27" t="s">
        <v>429</v>
      </c>
      <c r="G39" s="29"/>
      <c r="H39" s="27"/>
      <c r="I39" s="30">
        <v>46.8</v>
      </c>
    </row>
    <row r="40" spans="2:9" x14ac:dyDescent="0.25">
      <c r="B40" s="21" t="s">
        <v>187</v>
      </c>
      <c r="C40" s="22" t="s">
        <v>282</v>
      </c>
      <c r="D40" s="22" t="s">
        <v>266</v>
      </c>
      <c r="E40" s="22" t="s">
        <v>3</v>
      </c>
      <c r="F40" s="22" t="s">
        <v>290</v>
      </c>
      <c r="G40" s="23">
        <v>3576.03</v>
      </c>
      <c r="H40" s="24">
        <v>3164</v>
      </c>
      <c r="I40" s="25"/>
    </row>
    <row r="41" spans="2:9" x14ac:dyDescent="0.25">
      <c r="B41" s="26" t="s">
        <v>187</v>
      </c>
      <c r="C41" s="27" t="s">
        <v>282</v>
      </c>
      <c r="D41" s="27" t="s">
        <v>266</v>
      </c>
      <c r="E41" s="28" t="s">
        <v>187</v>
      </c>
      <c r="F41" s="27" t="s">
        <v>268</v>
      </c>
      <c r="G41" s="29"/>
      <c r="H41" s="27"/>
      <c r="I41" s="30">
        <v>10.6</v>
      </c>
    </row>
    <row r="42" spans="2:9" x14ac:dyDescent="0.25">
      <c r="B42" s="26" t="s">
        <v>187</v>
      </c>
      <c r="C42" s="27" t="s">
        <v>282</v>
      </c>
      <c r="D42" s="27" t="s">
        <v>266</v>
      </c>
      <c r="E42" s="28" t="s">
        <v>178</v>
      </c>
      <c r="F42" s="27" t="s">
        <v>423</v>
      </c>
      <c r="G42" s="29"/>
      <c r="H42" s="27"/>
      <c r="I42" s="30">
        <v>9.6199999999999992</v>
      </c>
    </row>
    <row r="43" spans="2:9" x14ac:dyDescent="0.25">
      <c r="B43" s="26" t="s">
        <v>187</v>
      </c>
      <c r="C43" s="27" t="s">
        <v>282</v>
      </c>
      <c r="D43" s="27" t="s">
        <v>266</v>
      </c>
      <c r="E43" s="28" t="s">
        <v>416</v>
      </c>
      <c r="F43" s="27" t="s">
        <v>424</v>
      </c>
      <c r="G43" s="29"/>
      <c r="H43" s="27"/>
      <c r="I43" s="30">
        <v>10.02</v>
      </c>
    </row>
    <row r="44" spans="2:9" x14ac:dyDescent="0.25">
      <c r="B44" s="26" t="s">
        <v>187</v>
      </c>
      <c r="C44" s="27" t="s">
        <v>282</v>
      </c>
      <c r="D44" s="27" t="s">
        <v>266</v>
      </c>
      <c r="E44" s="49">
        <v>103</v>
      </c>
      <c r="F44" s="27" t="s">
        <v>425</v>
      </c>
      <c r="G44" s="29"/>
      <c r="H44" s="27"/>
      <c r="I44" s="30">
        <v>9.09</v>
      </c>
    </row>
    <row r="45" spans="2:9" x14ac:dyDescent="0.25">
      <c r="B45" s="26" t="s">
        <v>187</v>
      </c>
      <c r="C45" s="27" t="s">
        <v>282</v>
      </c>
      <c r="D45" s="27" t="s">
        <v>266</v>
      </c>
      <c r="E45" s="49">
        <v>118</v>
      </c>
      <c r="F45" s="27" t="s">
        <v>426</v>
      </c>
      <c r="G45" s="29"/>
      <c r="H45" s="27"/>
      <c r="I45" s="30">
        <v>11.09</v>
      </c>
    </row>
    <row r="46" spans="2:9" x14ac:dyDescent="0.25">
      <c r="B46" s="26" t="s">
        <v>187</v>
      </c>
      <c r="C46" s="27" t="s">
        <v>282</v>
      </c>
      <c r="D46" s="27" t="s">
        <v>266</v>
      </c>
      <c r="E46" s="28" t="s">
        <v>183</v>
      </c>
      <c r="F46" s="27" t="s">
        <v>427</v>
      </c>
      <c r="G46" s="29"/>
      <c r="H46" s="27"/>
      <c r="I46" s="30">
        <v>7.75</v>
      </c>
    </row>
    <row r="47" spans="2:9" x14ac:dyDescent="0.25">
      <c r="B47" s="26" t="s">
        <v>187</v>
      </c>
      <c r="C47" s="27" t="s">
        <v>282</v>
      </c>
      <c r="D47" s="27" t="s">
        <v>266</v>
      </c>
      <c r="E47" s="28" t="s">
        <v>202</v>
      </c>
      <c r="F47" s="27" t="s">
        <v>428</v>
      </c>
      <c r="G47" s="29"/>
      <c r="H47" s="27"/>
      <c r="I47" s="30">
        <v>5.91</v>
      </c>
    </row>
    <row r="48" spans="2:9" x14ac:dyDescent="0.25">
      <c r="B48" s="26" t="s">
        <v>187</v>
      </c>
      <c r="C48" s="27" t="s">
        <v>282</v>
      </c>
      <c r="D48" s="27" t="s">
        <v>266</v>
      </c>
      <c r="E48" s="49">
        <v>151</v>
      </c>
      <c r="F48" s="27" t="s">
        <v>429</v>
      </c>
      <c r="G48" s="29"/>
      <c r="H48" s="27"/>
      <c r="I48" s="30">
        <v>11.41</v>
      </c>
    </row>
    <row r="49" spans="2:16" ht="30" customHeight="1" x14ac:dyDescent="0.25">
      <c r="B49" s="17" t="s">
        <v>250</v>
      </c>
      <c r="C49" s="18" t="s">
        <v>251</v>
      </c>
      <c r="D49" s="18" t="s">
        <v>252</v>
      </c>
      <c r="E49" s="18" t="s">
        <v>253</v>
      </c>
      <c r="F49" s="18" t="s">
        <v>254</v>
      </c>
      <c r="G49" s="18" t="s">
        <v>255</v>
      </c>
      <c r="H49" s="18" t="s">
        <v>256</v>
      </c>
      <c r="I49" s="19" t="s">
        <v>172</v>
      </c>
      <c r="J49" s="20"/>
      <c r="K49" s="20"/>
      <c r="L49" s="20"/>
      <c r="M49" s="20"/>
      <c r="N49" s="20"/>
      <c r="O49" s="20"/>
      <c r="P49" s="20"/>
    </row>
    <row r="50" spans="2:16" x14ac:dyDescent="0.25">
      <c r="B50" s="21" t="s">
        <v>187</v>
      </c>
      <c r="C50" s="22" t="s">
        <v>282</v>
      </c>
      <c r="D50" s="22" t="s">
        <v>274</v>
      </c>
      <c r="E50" s="22" t="s">
        <v>3</v>
      </c>
      <c r="F50" s="22" t="s">
        <v>297</v>
      </c>
      <c r="G50" s="23">
        <v>4649.9399999999996</v>
      </c>
      <c r="H50" s="24">
        <v>4367</v>
      </c>
      <c r="I50" s="25"/>
    </row>
    <row r="51" spans="2:16" x14ac:dyDescent="0.25">
      <c r="B51" s="26" t="s">
        <v>187</v>
      </c>
      <c r="C51" s="27" t="s">
        <v>282</v>
      </c>
      <c r="D51" s="27" t="s">
        <v>274</v>
      </c>
      <c r="E51" s="28" t="s">
        <v>187</v>
      </c>
      <c r="F51" s="27" t="s">
        <v>268</v>
      </c>
      <c r="G51" s="29"/>
      <c r="H51" s="27"/>
      <c r="I51" s="30">
        <v>14.65</v>
      </c>
    </row>
    <row r="52" spans="2:16" x14ac:dyDescent="0.25">
      <c r="B52" s="26" t="s">
        <v>187</v>
      </c>
      <c r="C52" s="27" t="s">
        <v>282</v>
      </c>
      <c r="D52" s="27" t="s">
        <v>274</v>
      </c>
      <c r="E52" s="28" t="s">
        <v>178</v>
      </c>
      <c r="F52" s="27" t="s">
        <v>423</v>
      </c>
      <c r="G52" s="29"/>
      <c r="H52" s="27"/>
      <c r="I52" s="30">
        <v>6.46</v>
      </c>
    </row>
    <row r="53" spans="2:16" x14ac:dyDescent="0.25">
      <c r="B53" s="26" t="s">
        <v>187</v>
      </c>
      <c r="C53" s="27" t="s">
        <v>282</v>
      </c>
      <c r="D53" s="27" t="s">
        <v>274</v>
      </c>
      <c r="E53" s="28" t="s">
        <v>416</v>
      </c>
      <c r="F53" s="27" t="s">
        <v>424</v>
      </c>
      <c r="G53" s="29"/>
      <c r="H53" s="27"/>
      <c r="I53" s="30">
        <v>9.36</v>
      </c>
    </row>
    <row r="54" spans="2:16" x14ac:dyDescent="0.25">
      <c r="B54" s="26" t="s">
        <v>187</v>
      </c>
      <c r="C54" s="27" t="s">
        <v>282</v>
      </c>
      <c r="D54" s="27" t="s">
        <v>274</v>
      </c>
      <c r="E54" s="49">
        <v>103</v>
      </c>
      <c r="F54" s="27" t="s">
        <v>425</v>
      </c>
      <c r="G54" s="29"/>
      <c r="H54" s="27"/>
      <c r="I54" s="30">
        <v>8.7899999999999991</v>
      </c>
    </row>
    <row r="55" spans="2:16" x14ac:dyDescent="0.25">
      <c r="B55" s="26" t="s">
        <v>187</v>
      </c>
      <c r="C55" s="27" t="s">
        <v>282</v>
      </c>
      <c r="D55" s="27" t="s">
        <v>274</v>
      </c>
      <c r="E55" s="49">
        <v>118</v>
      </c>
      <c r="F55" s="27" t="s">
        <v>426</v>
      </c>
      <c r="G55" s="29"/>
      <c r="H55" s="27"/>
      <c r="I55" s="30">
        <v>11.54</v>
      </c>
    </row>
    <row r="56" spans="2:16" x14ac:dyDescent="0.25">
      <c r="B56" s="26" t="s">
        <v>187</v>
      </c>
      <c r="C56" s="27" t="s">
        <v>282</v>
      </c>
      <c r="D56" s="27" t="s">
        <v>274</v>
      </c>
      <c r="E56" s="28" t="s">
        <v>183</v>
      </c>
      <c r="F56" s="27" t="s">
        <v>427</v>
      </c>
      <c r="G56" s="29"/>
      <c r="H56" s="27"/>
      <c r="I56" s="30">
        <v>13.97</v>
      </c>
    </row>
    <row r="57" spans="2:16" x14ac:dyDescent="0.25">
      <c r="B57" s="26" t="s">
        <v>187</v>
      </c>
      <c r="C57" s="27" t="s">
        <v>282</v>
      </c>
      <c r="D57" s="27" t="s">
        <v>274</v>
      </c>
      <c r="E57" s="28" t="s">
        <v>202</v>
      </c>
      <c r="F57" s="27" t="s">
        <v>428</v>
      </c>
      <c r="G57" s="29"/>
      <c r="H57" s="27"/>
      <c r="I57" s="30">
        <v>14.17</v>
      </c>
    </row>
    <row r="58" spans="2:16" x14ac:dyDescent="0.25">
      <c r="B58" s="26" t="s">
        <v>187</v>
      </c>
      <c r="C58" s="27" t="s">
        <v>282</v>
      </c>
      <c r="D58" s="27" t="s">
        <v>274</v>
      </c>
      <c r="E58" s="49">
        <v>151</v>
      </c>
      <c r="F58" s="27" t="s">
        <v>429</v>
      </c>
      <c r="G58" s="29"/>
      <c r="H58" s="27"/>
      <c r="I58" s="30">
        <v>8.58</v>
      </c>
    </row>
    <row r="59" spans="2:16" x14ac:dyDescent="0.25">
      <c r="B59" s="21" t="s">
        <v>187</v>
      </c>
      <c r="C59" s="22" t="s">
        <v>304</v>
      </c>
      <c r="D59" s="22" t="s">
        <v>258</v>
      </c>
      <c r="E59" s="22" t="s">
        <v>3</v>
      </c>
      <c r="F59" s="22" t="s">
        <v>305</v>
      </c>
      <c r="G59" s="23">
        <v>5935.57</v>
      </c>
      <c r="H59" s="24">
        <v>5973</v>
      </c>
      <c r="I59" s="25"/>
    </row>
    <row r="60" spans="2:16" x14ac:dyDescent="0.25">
      <c r="B60" s="26" t="s">
        <v>187</v>
      </c>
      <c r="C60" s="27" t="s">
        <v>304</v>
      </c>
      <c r="D60" s="27" t="s">
        <v>258</v>
      </c>
      <c r="E60" s="28" t="s">
        <v>187</v>
      </c>
      <c r="F60" s="27" t="s">
        <v>268</v>
      </c>
      <c r="G60" s="29"/>
      <c r="H60" s="27"/>
      <c r="I60" s="30">
        <v>53.86</v>
      </c>
    </row>
    <row r="61" spans="2:16" x14ac:dyDescent="0.25">
      <c r="B61" s="26" t="s">
        <v>187</v>
      </c>
      <c r="C61" s="27" t="s">
        <v>304</v>
      </c>
      <c r="D61" s="27" t="s">
        <v>258</v>
      </c>
      <c r="E61" s="28" t="s">
        <v>178</v>
      </c>
      <c r="F61" s="27" t="s">
        <v>423</v>
      </c>
      <c r="G61" s="29"/>
      <c r="H61" s="27"/>
      <c r="I61" s="30">
        <v>27.07</v>
      </c>
    </row>
    <row r="62" spans="2:16" x14ac:dyDescent="0.25">
      <c r="B62" s="26" t="s">
        <v>187</v>
      </c>
      <c r="C62" s="27" t="s">
        <v>304</v>
      </c>
      <c r="D62" s="27" t="s">
        <v>258</v>
      </c>
      <c r="E62" s="28" t="s">
        <v>416</v>
      </c>
      <c r="F62" s="27" t="s">
        <v>424</v>
      </c>
      <c r="G62" s="29"/>
      <c r="H62" s="27"/>
      <c r="I62" s="30">
        <v>59</v>
      </c>
    </row>
    <row r="63" spans="2:16" x14ac:dyDescent="0.25">
      <c r="B63" s="26" t="s">
        <v>187</v>
      </c>
      <c r="C63" s="27" t="s">
        <v>304</v>
      </c>
      <c r="D63" s="27" t="s">
        <v>258</v>
      </c>
      <c r="E63" s="49">
        <v>103</v>
      </c>
      <c r="F63" s="27" t="s">
        <v>425</v>
      </c>
      <c r="G63" s="29"/>
      <c r="H63" s="27"/>
      <c r="I63" s="30">
        <v>62.65</v>
      </c>
    </row>
    <row r="64" spans="2:16" x14ac:dyDescent="0.25">
      <c r="B64" s="26" t="s">
        <v>187</v>
      </c>
      <c r="C64" s="27" t="s">
        <v>304</v>
      </c>
      <c r="D64" s="27" t="s">
        <v>258</v>
      </c>
      <c r="E64" s="49">
        <v>118</v>
      </c>
      <c r="F64" s="27" t="s">
        <v>426</v>
      </c>
      <c r="G64" s="29"/>
      <c r="H64" s="27"/>
      <c r="I64" s="30">
        <v>29.48</v>
      </c>
    </row>
    <row r="65" spans="2:9" x14ac:dyDescent="0.25">
      <c r="B65" s="26" t="s">
        <v>187</v>
      </c>
      <c r="C65" s="27" t="s">
        <v>304</v>
      </c>
      <c r="D65" s="27" t="s">
        <v>258</v>
      </c>
      <c r="E65" s="28" t="s">
        <v>183</v>
      </c>
      <c r="F65" s="27" t="s">
        <v>427</v>
      </c>
      <c r="G65" s="29"/>
      <c r="H65" s="27"/>
      <c r="I65" s="30">
        <v>30.59</v>
      </c>
    </row>
    <row r="66" spans="2:9" x14ac:dyDescent="0.25">
      <c r="B66" s="26" t="s">
        <v>187</v>
      </c>
      <c r="C66" s="27" t="s">
        <v>304</v>
      </c>
      <c r="D66" s="27" t="s">
        <v>258</v>
      </c>
      <c r="E66" s="28" t="s">
        <v>202</v>
      </c>
      <c r="F66" s="27" t="s">
        <v>428</v>
      </c>
      <c r="G66" s="29"/>
      <c r="H66" s="27"/>
      <c r="I66" s="30">
        <v>23.78</v>
      </c>
    </row>
    <row r="67" spans="2:9" x14ac:dyDescent="0.25">
      <c r="B67" s="26" t="s">
        <v>187</v>
      </c>
      <c r="C67" s="27" t="s">
        <v>304</v>
      </c>
      <c r="D67" s="27" t="s">
        <v>258</v>
      </c>
      <c r="E67" s="49">
        <v>151</v>
      </c>
      <c r="F67" s="27" t="s">
        <v>429</v>
      </c>
      <c r="G67" s="29"/>
      <c r="H67" s="27"/>
      <c r="I67" s="30">
        <v>30.33</v>
      </c>
    </row>
    <row r="68" spans="2:9" x14ac:dyDescent="0.25">
      <c r="B68" s="21" t="s">
        <v>187</v>
      </c>
      <c r="C68" s="22" t="s">
        <v>304</v>
      </c>
      <c r="D68" s="22" t="s">
        <v>266</v>
      </c>
      <c r="E68" s="22" t="s">
        <v>3</v>
      </c>
      <c r="F68" s="22" t="s">
        <v>312</v>
      </c>
      <c r="G68" s="23">
        <v>3334.79</v>
      </c>
      <c r="H68" s="24">
        <v>3440</v>
      </c>
      <c r="I68" s="25"/>
    </row>
    <row r="69" spans="2:9" x14ac:dyDescent="0.25">
      <c r="B69" s="26" t="s">
        <v>187</v>
      </c>
      <c r="C69" s="27" t="s">
        <v>304</v>
      </c>
      <c r="D69" s="27" t="s">
        <v>266</v>
      </c>
      <c r="E69" s="28" t="s">
        <v>187</v>
      </c>
      <c r="F69" s="27" t="s">
        <v>268</v>
      </c>
      <c r="G69" s="29"/>
      <c r="H69" s="27"/>
      <c r="I69" s="30">
        <v>5.34</v>
      </c>
    </row>
    <row r="70" spans="2:9" x14ac:dyDescent="0.25">
      <c r="B70" s="26" t="s">
        <v>187</v>
      </c>
      <c r="C70" s="27" t="s">
        <v>304</v>
      </c>
      <c r="D70" s="27" t="s">
        <v>266</v>
      </c>
      <c r="E70" s="28" t="s">
        <v>178</v>
      </c>
      <c r="F70" s="27" t="s">
        <v>423</v>
      </c>
      <c r="G70" s="29"/>
      <c r="H70" s="27"/>
      <c r="I70" s="30">
        <v>8.34</v>
      </c>
    </row>
    <row r="71" spans="2:9" x14ac:dyDescent="0.25">
      <c r="B71" s="26" t="s">
        <v>187</v>
      </c>
      <c r="C71" s="27" t="s">
        <v>304</v>
      </c>
      <c r="D71" s="27" t="s">
        <v>266</v>
      </c>
      <c r="E71" s="28" t="s">
        <v>416</v>
      </c>
      <c r="F71" s="27" t="s">
        <v>424</v>
      </c>
      <c r="G71" s="29"/>
      <c r="H71" s="27"/>
      <c r="I71" s="30">
        <v>7.57</v>
      </c>
    </row>
    <row r="72" spans="2:9" x14ac:dyDescent="0.25">
      <c r="B72" s="26" t="s">
        <v>187</v>
      </c>
      <c r="C72" s="27" t="s">
        <v>304</v>
      </c>
      <c r="D72" s="27" t="s">
        <v>266</v>
      </c>
      <c r="E72" s="49">
        <v>103</v>
      </c>
      <c r="F72" s="27" t="s">
        <v>425</v>
      </c>
      <c r="G72" s="29"/>
      <c r="H72" s="27"/>
      <c r="I72" s="30">
        <v>5.53</v>
      </c>
    </row>
    <row r="73" spans="2:9" x14ac:dyDescent="0.25">
      <c r="B73" s="26" t="s">
        <v>187</v>
      </c>
      <c r="C73" s="27" t="s">
        <v>304</v>
      </c>
      <c r="D73" s="27" t="s">
        <v>266</v>
      </c>
      <c r="E73" s="49">
        <v>118</v>
      </c>
      <c r="F73" s="27" t="s">
        <v>426</v>
      </c>
      <c r="G73" s="29"/>
      <c r="H73" s="27"/>
      <c r="I73" s="30">
        <v>10.58</v>
      </c>
    </row>
    <row r="74" spans="2:9" x14ac:dyDescent="0.25">
      <c r="B74" s="26" t="s">
        <v>187</v>
      </c>
      <c r="C74" s="27" t="s">
        <v>304</v>
      </c>
      <c r="D74" s="27" t="s">
        <v>266</v>
      </c>
      <c r="E74" s="28" t="s">
        <v>183</v>
      </c>
      <c r="F74" s="27" t="s">
        <v>427</v>
      </c>
      <c r="G74" s="29"/>
      <c r="H74" s="27"/>
      <c r="I74" s="30">
        <v>6.62</v>
      </c>
    </row>
    <row r="75" spans="2:9" x14ac:dyDescent="0.25">
      <c r="B75" s="26" t="s">
        <v>187</v>
      </c>
      <c r="C75" s="27" t="s">
        <v>304</v>
      </c>
      <c r="D75" s="27" t="s">
        <v>266</v>
      </c>
      <c r="E75" s="28" t="s">
        <v>202</v>
      </c>
      <c r="F75" s="27" t="s">
        <v>428</v>
      </c>
      <c r="G75" s="29"/>
      <c r="H75" s="27"/>
      <c r="I75" s="30">
        <v>10.91</v>
      </c>
    </row>
    <row r="76" spans="2:9" x14ac:dyDescent="0.25">
      <c r="B76" s="26" t="s">
        <v>187</v>
      </c>
      <c r="C76" s="27" t="s">
        <v>304</v>
      </c>
      <c r="D76" s="27" t="s">
        <v>266</v>
      </c>
      <c r="E76" s="49">
        <v>151</v>
      </c>
      <c r="F76" s="27" t="s">
        <v>429</v>
      </c>
      <c r="G76" s="29"/>
      <c r="H76" s="27"/>
      <c r="I76" s="30">
        <v>7.62</v>
      </c>
    </row>
    <row r="77" spans="2:9" x14ac:dyDescent="0.25">
      <c r="B77" s="21" t="s">
        <v>187</v>
      </c>
      <c r="C77" s="22" t="s">
        <v>304</v>
      </c>
      <c r="D77" s="22" t="s">
        <v>274</v>
      </c>
      <c r="E77" s="22" t="s">
        <v>3</v>
      </c>
      <c r="F77" s="22" t="s">
        <v>319</v>
      </c>
      <c r="G77" s="23">
        <v>4347.62</v>
      </c>
      <c r="H77" s="24">
        <v>4251</v>
      </c>
      <c r="I77" s="25"/>
    </row>
    <row r="78" spans="2:9" x14ac:dyDescent="0.25">
      <c r="B78" s="26" t="s">
        <v>187</v>
      </c>
      <c r="C78" s="27" t="s">
        <v>304</v>
      </c>
      <c r="D78" s="27" t="s">
        <v>274</v>
      </c>
      <c r="E78" s="28" t="s">
        <v>187</v>
      </c>
      <c r="F78" s="27" t="s">
        <v>268</v>
      </c>
      <c r="G78" s="29"/>
      <c r="H78" s="27"/>
      <c r="I78" s="30">
        <v>12.86</v>
      </c>
    </row>
    <row r="79" spans="2:9" x14ac:dyDescent="0.25">
      <c r="B79" s="26" t="s">
        <v>187</v>
      </c>
      <c r="C79" s="27" t="s">
        <v>304</v>
      </c>
      <c r="D79" s="27" t="s">
        <v>274</v>
      </c>
      <c r="E79" s="28" t="s">
        <v>178</v>
      </c>
      <c r="F79" s="27" t="s">
        <v>423</v>
      </c>
      <c r="G79" s="29"/>
      <c r="H79" s="27"/>
      <c r="I79" s="30">
        <v>11.31</v>
      </c>
    </row>
    <row r="80" spans="2:9" x14ac:dyDescent="0.25">
      <c r="B80" s="26" t="s">
        <v>187</v>
      </c>
      <c r="C80" s="27" t="s">
        <v>304</v>
      </c>
      <c r="D80" s="27" t="s">
        <v>274</v>
      </c>
      <c r="E80" s="28" t="s">
        <v>416</v>
      </c>
      <c r="F80" s="27" t="s">
        <v>424</v>
      </c>
      <c r="G80" s="29"/>
      <c r="H80" s="27"/>
      <c r="I80" s="30">
        <v>12.6</v>
      </c>
    </row>
    <row r="81" spans="2:16" x14ac:dyDescent="0.25">
      <c r="B81" s="26" t="s">
        <v>187</v>
      </c>
      <c r="C81" s="27" t="s">
        <v>304</v>
      </c>
      <c r="D81" s="27" t="s">
        <v>274</v>
      </c>
      <c r="E81" s="49">
        <v>103</v>
      </c>
      <c r="F81" s="27" t="s">
        <v>425</v>
      </c>
      <c r="G81" s="29"/>
      <c r="H81" s="27"/>
      <c r="I81" s="30">
        <v>6.52</v>
      </c>
    </row>
    <row r="82" spans="2:16" x14ac:dyDescent="0.25">
      <c r="B82" s="26" t="s">
        <v>187</v>
      </c>
      <c r="C82" s="27" t="s">
        <v>304</v>
      </c>
      <c r="D82" s="27" t="s">
        <v>274</v>
      </c>
      <c r="E82" s="49">
        <v>118</v>
      </c>
      <c r="F82" s="27" t="s">
        <v>426</v>
      </c>
      <c r="G82" s="29"/>
      <c r="H82" s="27"/>
      <c r="I82" s="30">
        <v>8.08</v>
      </c>
    </row>
    <row r="83" spans="2:16" x14ac:dyDescent="0.25">
      <c r="B83" s="26" t="s">
        <v>187</v>
      </c>
      <c r="C83" s="27" t="s">
        <v>304</v>
      </c>
      <c r="D83" s="27" t="s">
        <v>274</v>
      </c>
      <c r="E83" s="28" t="s">
        <v>183</v>
      </c>
      <c r="F83" s="27" t="s">
        <v>427</v>
      </c>
      <c r="G83" s="29"/>
      <c r="H83" s="27"/>
      <c r="I83" s="30">
        <v>13.42</v>
      </c>
    </row>
    <row r="84" spans="2:16" x14ac:dyDescent="0.25">
      <c r="B84" s="26" t="s">
        <v>187</v>
      </c>
      <c r="C84" s="27" t="s">
        <v>304</v>
      </c>
      <c r="D84" s="27" t="s">
        <v>274</v>
      </c>
      <c r="E84" s="28" t="s">
        <v>202</v>
      </c>
      <c r="F84" s="27" t="s">
        <v>428</v>
      </c>
      <c r="G84" s="29"/>
      <c r="H84" s="27"/>
      <c r="I84" s="30">
        <v>6.97</v>
      </c>
    </row>
    <row r="85" spans="2:16" x14ac:dyDescent="0.25">
      <c r="B85" s="26" t="s">
        <v>187</v>
      </c>
      <c r="C85" s="27" t="s">
        <v>304</v>
      </c>
      <c r="D85" s="27" t="s">
        <v>274</v>
      </c>
      <c r="E85" s="49">
        <v>151</v>
      </c>
      <c r="F85" s="27" t="s">
        <v>429</v>
      </c>
      <c r="G85" s="29"/>
      <c r="H85" s="27"/>
      <c r="I85" s="30">
        <v>6.4</v>
      </c>
    </row>
    <row r="86" spans="2:16" x14ac:dyDescent="0.25">
      <c r="B86" s="21" t="s">
        <v>187</v>
      </c>
      <c r="C86" s="22" t="s">
        <v>326</v>
      </c>
      <c r="D86" s="22" t="s">
        <v>258</v>
      </c>
      <c r="E86" s="22" t="s">
        <v>3</v>
      </c>
      <c r="F86" s="22" t="s">
        <v>327</v>
      </c>
      <c r="G86" s="23">
        <v>15257.12</v>
      </c>
      <c r="H86" s="24">
        <v>15688</v>
      </c>
      <c r="I86" s="25"/>
    </row>
    <row r="87" spans="2:16" x14ac:dyDescent="0.25">
      <c r="B87" s="26" t="s">
        <v>187</v>
      </c>
      <c r="C87" s="27" t="s">
        <v>326</v>
      </c>
      <c r="D87" s="27" t="s">
        <v>258</v>
      </c>
      <c r="E87" s="28" t="s">
        <v>187</v>
      </c>
      <c r="F87" s="27" t="s">
        <v>268</v>
      </c>
      <c r="G87" s="29"/>
      <c r="H87" s="27"/>
      <c r="I87" s="30">
        <v>35.92</v>
      </c>
    </row>
    <row r="88" spans="2:16" x14ac:dyDescent="0.25">
      <c r="B88" s="26" t="s">
        <v>187</v>
      </c>
      <c r="C88" s="27" t="s">
        <v>326</v>
      </c>
      <c r="D88" s="27" t="s">
        <v>258</v>
      </c>
      <c r="E88" s="28" t="s">
        <v>178</v>
      </c>
      <c r="F88" s="27" t="s">
        <v>423</v>
      </c>
      <c r="G88" s="29"/>
      <c r="H88" s="27"/>
      <c r="I88" s="30">
        <v>47.03</v>
      </c>
    </row>
    <row r="89" spans="2:16" x14ac:dyDescent="0.25">
      <c r="B89" s="26" t="s">
        <v>187</v>
      </c>
      <c r="C89" s="27" t="s">
        <v>326</v>
      </c>
      <c r="D89" s="27" t="s">
        <v>258</v>
      </c>
      <c r="E89" s="28" t="s">
        <v>416</v>
      </c>
      <c r="F89" s="27" t="s">
        <v>424</v>
      </c>
      <c r="G89" s="29"/>
      <c r="H89" s="27"/>
      <c r="I89" s="30">
        <v>49</v>
      </c>
    </row>
    <row r="90" spans="2:16" x14ac:dyDescent="0.25">
      <c r="B90" s="26" t="s">
        <v>187</v>
      </c>
      <c r="C90" s="27" t="s">
        <v>326</v>
      </c>
      <c r="D90" s="27" t="s">
        <v>258</v>
      </c>
      <c r="E90" s="49">
        <v>103</v>
      </c>
      <c r="F90" s="27" t="s">
        <v>425</v>
      </c>
      <c r="G90" s="29"/>
      <c r="H90" s="27"/>
      <c r="I90" s="30">
        <v>53.95</v>
      </c>
    </row>
    <row r="91" spans="2:16" x14ac:dyDescent="0.25">
      <c r="B91" s="26" t="s">
        <v>187</v>
      </c>
      <c r="C91" s="27" t="s">
        <v>326</v>
      </c>
      <c r="D91" s="27" t="s">
        <v>258</v>
      </c>
      <c r="E91" s="49">
        <v>118</v>
      </c>
      <c r="F91" s="27" t="s">
        <v>426</v>
      </c>
      <c r="G91" s="29"/>
      <c r="H91" s="27"/>
      <c r="I91" s="30">
        <v>42.64</v>
      </c>
    </row>
    <row r="92" spans="2:16" x14ac:dyDescent="0.25">
      <c r="B92" s="26" t="s">
        <v>187</v>
      </c>
      <c r="C92" s="27" t="s">
        <v>326</v>
      </c>
      <c r="D92" s="27" t="s">
        <v>258</v>
      </c>
      <c r="E92" s="28" t="s">
        <v>183</v>
      </c>
      <c r="F92" s="27" t="s">
        <v>427</v>
      </c>
      <c r="G92" s="29"/>
      <c r="H92" s="27"/>
      <c r="I92" s="30">
        <v>56.8</v>
      </c>
    </row>
    <row r="93" spans="2:16" x14ac:dyDescent="0.25">
      <c r="B93" s="26" t="s">
        <v>187</v>
      </c>
      <c r="C93" s="27" t="s">
        <v>326</v>
      </c>
      <c r="D93" s="27" t="s">
        <v>258</v>
      </c>
      <c r="E93" s="28" t="s">
        <v>202</v>
      </c>
      <c r="F93" s="27" t="s">
        <v>428</v>
      </c>
      <c r="G93" s="29"/>
      <c r="H93" s="27"/>
      <c r="I93" s="30">
        <v>40.9</v>
      </c>
    </row>
    <row r="94" spans="2:16" x14ac:dyDescent="0.25">
      <c r="B94" s="26" t="s">
        <v>187</v>
      </c>
      <c r="C94" s="27" t="s">
        <v>326</v>
      </c>
      <c r="D94" s="27" t="s">
        <v>258</v>
      </c>
      <c r="E94" s="49">
        <v>151</v>
      </c>
      <c r="F94" s="27" t="s">
        <v>429</v>
      </c>
      <c r="G94" s="29"/>
      <c r="H94" s="27"/>
      <c r="I94" s="30">
        <v>40.479999999999997</v>
      </c>
    </row>
    <row r="95" spans="2:16" ht="30" customHeight="1" x14ac:dyDescent="0.25">
      <c r="B95" s="17" t="s">
        <v>250</v>
      </c>
      <c r="C95" s="18" t="s">
        <v>251</v>
      </c>
      <c r="D95" s="18" t="s">
        <v>252</v>
      </c>
      <c r="E95" s="18" t="s">
        <v>253</v>
      </c>
      <c r="F95" s="18" t="s">
        <v>254</v>
      </c>
      <c r="G95" s="18" t="s">
        <v>255</v>
      </c>
      <c r="H95" s="18" t="s">
        <v>256</v>
      </c>
      <c r="I95" s="19" t="s">
        <v>172</v>
      </c>
      <c r="J95" s="20"/>
      <c r="K95" s="20"/>
      <c r="L95" s="20"/>
      <c r="M95" s="20"/>
      <c r="N95" s="20"/>
      <c r="O95" s="20"/>
      <c r="P95" s="20"/>
    </row>
    <row r="96" spans="2:16" x14ac:dyDescent="0.25">
      <c r="B96" s="21" t="s">
        <v>187</v>
      </c>
      <c r="C96" s="22" t="s">
        <v>326</v>
      </c>
      <c r="D96" s="22" t="s">
        <v>266</v>
      </c>
      <c r="E96" s="22" t="s">
        <v>3</v>
      </c>
      <c r="F96" s="22" t="s">
        <v>334</v>
      </c>
      <c r="G96" s="23">
        <v>4310.55</v>
      </c>
      <c r="H96" s="24">
        <v>3843</v>
      </c>
      <c r="I96" s="25"/>
    </row>
    <row r="97" spans="2:9" x14ac:dyDescent="0.25">
      <c r="B97" s="26" t="s">
        <v>187</v>
      </c>
      <c r="C97" s="27" t="s">
        <v>326</v>
      </c>
      <c r="D97" s="27" t="s">
        <v>266</v>
      </c>
      <c r="E97" s="28" t="s">
        <v>187</v>
      </c>
      <c r="F97" s="27" t="s">
        <v>268</v>
      </c>
      <c r="G97" s="29"/>
      <c r="H97" s="27"/>
      <c r="I97" s="30">
        <v>8.2799999999999994</v>
      </c>
    </row>
    <row r="98" spans="2:9" x14ac:dyDescent="0.25">
      <c r="B98" s="26" t="s">
        <v>187</v>
      </c>
      <c r="C98" s="27" t="s">
        <v>326</v>
      </c>
      <c r="D98" s="27" t="s">
        <v>266</v>
      </c>
      <c r="E98" s="28" t="s">
        <v>178</v>
      </c>
      <c r="F98" s="27" t="s">
        <v>423</v>
      </c>
      <c r="G98" s="29"/>
      <c r="H98" s="27"/>
      <c r="I98" s="30">
        <v>7</v>
      </c>
    </row>
    <row r="99" spans="2:9" x14ac:dyDescent="0.25">
      <c r="B99" s="26" t="s">
        <v>187</v>
      </c>
      <c r="C99" s="27" t="s">
        <v>326</v>
      </c>
      <c r="D99" s="27" t="s">
        <v>266</v>
      </c>
      <c r="E99" s="28" t="s">
        <v>416</v>
      </c>
      <c r="F99" s="27" t="s">
        <v>424</v>
      </c>
      <c r="G99" s="29"/>
      <c r="H99" s="27"/>
      <c r="I99" s="30">
        <v>7.46</v>
      </c>
    </row>
    <row r="100" spans="2:9" x14ac:dyDescent="0.25">
      <c r="B100" s="26" t="s">
        <v>187</v>
      </c>
      <c r="C100" s="27" t="s">
        <v>326</v>
      </c>
      <c r="D100" s="27" t="s">
        <v>266</v>
      </c>
      <c r="E100" s="49">
        <v>103</v>
      </c>
      <c r="F100" s="27" t="s">
        <v>425</v>
      </c>
      <c r="G100" s="29"/>
      <c r="H100" s="27"/>
      <c r="I100" s="30">
        <v>7.16</v>
      </c>
    </row>
    <row r="101" spans="2:9" x14ac:dyDescent="0.25">
      <c r="B101" s="26" t="s">
        <v>187</v>
      </c>
      <c r="C101" s="27" t="s">
        <v>326</v>
      </c>
      <c r="D101" s="27" t="s">
        <v>266</v>
      </c>
      <c r="E101" s="49">
        <v>118</v>
      </c>
      <c r="F101" s="27" t="s">
        <v>426</v>
      </c>
      <c r="G101" s="29"/>
      <c r="H101" s="27"/>
      <c r="I101" s="30">
        <v>11.49</v>
      </c>
    </row>
    <row r="102" spans="2:9" x14ac:dyDescent="0.25">
      <c r="B102" s="26" t="s">
        <v>187</v>
      </c>
      <c r="C102" s="27" t="s">
        <v>326</v>
      </c>
      <c r="D102" s="27" t="s">
        <v>266</v>
      </c>
      <c r="E102" s="28" t="s">
        <v>183</v>
      </c>
      <c r="F102" s="27" t="s">
        <v>427</v>
      </c>
      <c r="G102" s="29"/>
      <c r="H102" s="27"/>
      <c r="I102" s="30">
        <v>11.95</v>
      </c>
    </row>
    <row r="103" spans="2:9" x14ac:dyDescent="0.25">
      <c r="B103" s="26" t="s">
        <v>187</v>
      </c>
      <c r="C103" s="27" t="s">
        <v>326</v>
      </c>
      <c r="D103" s="27" t="s">
        <v>266</v>
      </c>
      <c r="E103" s="28" t="s">
        <v>202</v>
      </c>
      <c r="F103" s="27" t="s">
        <v>428</v>
      </c>
      <c r="G103" s="29"/>
      <c r="H103" s="27"/>
      <c r="I103" s="30">
        <v>6.12</v>
      </c>
    </row>
    <row r="104" spans="2:9" x14ac:dyDescent="0.25">
      <c r="B104" s="26" t="s">
        <v>187</v>
      </c>
      <c r="C104" s="27" t="s">
        <v>326</v>
      </c>
      <c r="D104" s="27" t="s">
        <v>266</v>
      </c>
      <c r="E104" s="49">
        <v>151</v>
      </c>
      <c r="F104" s="27" t="s">
        <v>429</v>
      </c>
      <c r="G104" s="29"/>
      <c r="H104" s="27"/>
      <c r="I104" s="30">
        <v>8.6300000000000008</v>
      </c>
    </row>
    <row r="105" spans="2:9" x14ac:dyDescent="0.25">
      <c r="B105" s="21" t="s">
        <v>187</v>
      </c>
      <c r="C105" s="22" t="s">
        <v>326</v>
      </c>
      <c r="D105" s="22" t="s">
        <v>274</v>
      </c>
      <c r="E105" s="22" t="s">
        <v>3</v>
      </c>
      <c r="F105" s="22" t="s">
        <v>341</v>
      </c>
      <c r="G105" s="23">
        <v>5124.93</v>
      </c>
      <c r="H105" s="24">
        <v>4765</v>
      </c>
      <c r="I105" s="25"/>
    </row>
    <row r="106" spans="2:9" x14ac:dyDescent="0.25">
      <c r="B106" s="26" t="s">
        <v>187</v>
      </c>
      <c r="C106" s="27" t="s">
        <v>326</v>
      </c>
      <c r="D106" s="27" t="s">
        <v>274</v>
      </c>
      <c r="E106" s="28" t="s">
        <v>187</v>
      </c>
      <c r="F106" s="27" t="s">
        <v>268</v>
      </c>
      <c r="G106" s="29"/>
      <c r="H106" s="27"/>
      <c r="I106" s="30">
        <v>10.220000000000001</v>
      </c>
    </row>
    <row r="107" spans="2:9" x14ac:dyDescent="0.25">
      <c r="B107" s="26" t="s">
        <v>187</v>
      </c>
      <c r="C107" s="27" t="s">
        <v>326</v>
      </c>
      <c r="D107" s="27" t="s">
        <v>274</v>
      </c>
      <c r="E107" s="28" t="s">
        <v>178</v>
      </c>
      <c r="F107" s="27" t="s">
        <v>423</v>
      </c>
      <c r="G107" s="29"/>
      <c r="H107" s="27"/>
      <c r="I107" s="30">
        <v>7.02</v>
      </c>
    </row>
    <row r="108" spans="2:9" x14ac:dyDescent="0.25">
      <c r="B108" s="26" t="s">
        <v>187</v>
      </c>
      <c r="C108" s="27" t="s">
        <v>326</v>
      </c>
      <c r="D108" s="27" t="s">
        <v>274</v>
      </c>
      <c r="E108" s="28" t="s">
        <v>416</v>
      </c>
      <c r="F108" s="27" t="s">
        <v>424</v>
      </c>
      <c r="G108" s="29"/>
      <c r="H108" s="27"/>
      <c r="I108" s="30">
        <v>11.21</v>
      </c>
    </row>
    <row r="109" spans="2:9" x14ac:dyDescent="0.25">
      <c r="B109" s="26" t="s">
        <v>187</v>
      </c>
      <c r="C109" s="27" t="s">
        <v>326</v>
      </c>
      <c r="D109" s="27" t="s">
        <v>274</v>
      </c>
      <c r="E109" s="49">
        <v>103</v>
      </c>
      <c r="F109" s="27" t="s">
        <v>425</v>
      </c>
      <c r="G109" s="29"/>
      <c r="H109" s="27"/>
      <c r="I109" s="30">
        <v>12.72</v>
      </c>
    </row>
    <row r="110" spans="2:9" x14ac:dyDescent="0.25">
      <c r="B110" s="26" t="s">
        <v>187</v>
      </c>
      <c r="C110" s="27" t="s">
        <v>326</v>
      </c>
      <c r="D110" s="27" t="s">
        <v>274</v>
      </c>
      <c r="E110" s="49">
        <v>118</v>
      </c>
      <c r="F110" s="27" t="s">
        <v>426</v>
      </c>
      <c r="G110" s="29"/>
      <c r="H110" s="27"/>
      <c r="I110" s="30">
        <v>13.78</v>
      </c>
    </row>
    <row r="111" spans="2:9" x14ac:dyDescent="0.25">
      <c r="B111" s="26" t="s">
        <v>187</v>
      </c>
      <c r="C111" s="27" t="s">
        <v>326</v>
      </c>
      <c r="D111" s="27" t="s">
        <v>274</v>
      </c>
      <c r="E111" s="28" t="s">
        <v>183</v>
      </c>
      <c r="F111" s="27" t="s">
        <v>427</v>
      </c>
      <c r="G111" s="29"/>
      <c r="H111" s="27"/>
      <c r="I111" s="30">
        <v>6.81</v>
      </c>
    </row>
    <row r="112" spans="2:9" x14ac:dyDescent="0.25">
      <c r="B112" s="26" t="s">
        <v>187</v>
      </c>
      <c r="C112" s="27" t="s">
        <v>326</v>
      </c>
      <c r="D112" s="27" t="s">
        <v>274</v>
      </c>
      <c r="E112" s="28" t="s">
        <v>202</v>
      </c>
      <c r="F112" s="27" t="s">
        <v>428</v>
      </c>
      <c r="G112" s="29"/>
      <c r="H112" s="27"/>
      <c r="I112" s="30">
        <v>8.68</v>
      </c>
    </row>
    <row r="113" spans="2:9" x14ac:dyDescent="0.25">
      <c r="B113" s="26" t="s">
        <v>187</v>
      </c>
      <c r="C113" s="27" t="s">
        <v>326</v>
      </c>
      <c r="D113" s="27" t="s">
        <v>274</v>
      </c>
      <c r="E113" s="49">
        <v>151</v>
      </c>
      <c r="F113" s="27" t="s">
        <v>429</v>
      </c>
      <c r="G113" s="29"/>
      <c r="H113" s="27"/>
      <c r="I113" s="30">
        <v>11.62</v>
      </c>
    </row>
    <row r="114" spans="2:9" x14ac:dyDescent="0.25">
      <c r="B114" s="21" t="s">
        <v>187</v>
      </c>
      <c r="C114" s="22" t="s">
        <v>348</v>
      </c>
      <c r="D114" s="22" t="s">
        <v>258</v>
      </c>
      <c r="E114" s="22" t="s">
        <v>3</v>
      </c>
      <c r="F114" s="22" t="s">
        <v>349</v>
      </c>
      <c r="G114" s="23">
        <v>4942.05</v>
      </c>
      <c r="H114" s="24">
        <v>4791</v>
      </c>
      <c r="I114" s="25"/>
    </row>
    <row r="115" spans="2:9" x14ac:dyDescent="0.25">
      <c r="B115" s="26" t="s">
        <v>187</v>
      </c>
      <c r="C115" s="27" t="s">
        <v>348</v>
      </c>
      <c r="D115" s="27" t="s">
        <v>258</v>
      </c>
      <c r="E115" s="28" t="s">
        <v>187</v>
      </c>
      <c r="F115" s="27" t="s">
        <v>268</v>
      </c>
      <c r="G115" s="29"/>
      <c r="H115" s="27"/>
      <c r="I115" s="30">
        <v>50.65</v>
      </c>
    </row>
    <row r="116" spans="2:9" x14ac:dyDescent="0.25">
      <c r="B116" s="26" t="s">
        <v>187</v>
      </c>
      <c r="C116" s="27" t="s">
        <v>348</v>
      </c>
      <c r="D116" s="27" t="s">
        <v>258</v>
      </c>
      <c r="E116" s="28" t="s">
        <v>178</v>
      </c>
      <c r="F116" s="27" t="s">
        <v>423</v>
      </c>
      <c r="G116" s="29"/>
      <c r="H116" s="27"/>
      <c r="I116" s="30">
        <v>56.17</v>
      </c>
    </row>
    <row r="117" spans="2:9" x14ac:dyDescent="0.25">
      <c r="B117" s="26" t="s">
        <v>187</v>
      </c>
      <c r="C117" s="27" t="s">
        <v>348</v>
      </c>
      <c r="D117" s="27" t="s">
        <v>258</v>
      </c>
      <c r="E117" s="28" t="s">
        <v>416</v>
      </c>
      <c r="F117" s="27" t="s">
        <v>424</v>
      </c>
      <c r="G117" s="29"/>
      <c r="H117" s="27"/>
      <c r="I117" s="30">
        <v>48.23</v>
      </c>
    </row>
    <row r="118" spans="2:9" x14ac:dyDescent="0.25">
      <c r="B118" s="26" t="s">
        <v>187</v>
      </c>
      <c r="C118" s="27" t="s">
        <v>348</v>
      </c>
      <c r="D118" s="27" t="s">
        <v>258</v>
      </c>
      <c r="E118" s="49">
        <v>103</v>
      </c>
      <c r="F118" s="27" t="s">
        <v>425</v>
      </c>
      <c r="G118" s="29"/>
      <c r="H118" s="27"/>
      <c r="I118" s="30">
        <v>22.98</v>
      </c>
    </row>
    <row r="119" spans="2:9" x14ac:dyDescent="0.25">
      <c r="B119" s="26" t="s">
        <v>187</v>
      </c>
      <c r="C119" s="27" t="s">
        <v>348</v>
      </c>
      <c r="D119" s="27" t="s">
        <v>258</v>
      </c>
      <c r="E119" s="49">
        <v>118</v>
      </c>
      <c r="F119" s="27" t="s">
        <v>426</v>
      </c>
      <c r="G119" s="29"/>
      <c r="H119" s="27"/>
      <c r="I119" s="30">
        <v>26.71</v>
      </c>
    </row>
    <row r="120" spans="2:9" x14ac:dyDescent="0.25">
      <c r="B120" s="26" t="s">
        <v>187</v>
      </c>
      <c r="C120" s="27" t="s">
        <v>348</v>
      </c>
      <c r="D120" s="27" t="s">
        <v>258</v>
      </c>
      <c r="E120" s="28" t="s">
        <v>183</v>
      </c>
      <c r="F120" s="27" t="s">
        <v>427</v>
      </c>
      <c r="G120" s="29"/>
      <c r="H120" s="27"/>
      <c r="I120" s="30">
        <v>51.52</v>
      </c>
    </row>
    <row r="121" spans="2:9" x14ac:dyDescent="0.25">
      <c r="B121" s="26" t="s">
        <v>187</v>
      </c>
      <c r="C121" s="27" t="s">
        <v>348</v>
      </c>
      <c r="D121" s="27" t="s">
        <v>258</v>
      </c>
      <c r="E121" s="28" t="s">
        <v>202</v>
      </c>
      <c r="F121" s="27" t="s">
        <v>428</v>
      </c>
      <c r="G121" s="29"/>
      <c r="H121" s="27"/>
      <c r="I121" s="30">
        <v>29.82</v>
      </c>
    </row>
    <row r="122" spans="2:9" x14ac:dyDescent="0.25">
      <c r="B122" s="26" t="s">
        <v>187</v>
      </c>
      <c r="C122" s="27" t="s">
        <v>348</v>
      </c>
      <c r="D122" s="27" t="s">
        <v>258</v>
      </c>
      <c r="E122" s="49">
        <v>151</v>
      </c>
      <c r="F122" s="27" t="s">
        <v>429</v>
      </c>
      <c r="G122" s="29"/>
      <c r="H122" s="27"/>
      <c r="I122" s="30">
        <v>43.33</v>
      </c>
    </row>
    <row r="123" spans="2:9" x14ac:dyDescent="0.25">
      <c r="B123" s="21" t="s">
        <v>187</v>
      </c>
      <c r="C123" s="22" t="s">
        <v>348</v>
      </c>
      <c r="D123" s="22" t="s">
        <v>266</v>
      </c>
      <c r="E123" s="22" t="s">
        <v>3</v>
      </c>
      <c r="F123" s="22" t="s">
        <v>356</v>
      </c>
      <c r="G123" s="23">
        <v>3878.73</v>
      </c>
      <c r="H123" s="24">
        <v>3604</v>
      </c>
      <c r="I123" s="25"/>
    </row>
    <row r="124" spans="2:9" x14ac:dyDescent="0.25">
      <c r="B124" s="26" t="s">
        <v>187</v>
      </c>
      <c r="C124" s="27" t="s">
        <v>348</v>
      </c>
      <c r="D124" s="27" t="s">
        <v>266</v>
      </c>
      <c r="E124" s="28" t="s">
        <v>187</v>
      </c>
      <c r="F124" s="27" t="s">
        <v>268</v>
      </c>
      <c r="G124" s="29"/>
      <c r="H124" s="27"/>
      <c r="I124" s="30">
        <v>7.58</v>
      </c>
    </row>
    <row r="125" spans="2:9" x14ac:dyDescent="0.25">
      <c r="B125" s="26" t="s">
        <v>187</v>
      </c>
      <c r="C125" s="27" t="s">
        <v>348</v>
      </c>
      <c r="D125" s="27" t="s">
        <v>266</v>
      </c>
      <c r="E125" s="28" t="s">
        <v>178</v>
      </c>
      <c r="F125" s="27" t="s">
        <v>423</v>
      </c>
      <c r="G125" s="29"/>
      <c r="H125" s="27"/>
      <c r="I125" s="30">
        <v>10.18</v>
      </c>
    </row>
    <row r="126" spans="2:9" x14ac:dyDescent="0.25">
      <c r="B126" s="26" t="s">
        <v>187</v>
      </c>
      <c r="C126" s="27" t="s">
        <v>348</v>
      </c>
      <c r="D126" s="27" t="s">
        <v>266</v>
      </c>
      <c r="E126" s="28" t="s">
        <v>416</v>
      </c>
      <c r="F126" s="27" t="s">
        <v>424</v>
      </c>
      <c r="G126" s="29"/>
      <c r="H126" s="27"/>
      <c r="I126" s="30">
        <v>10.47</v>
      </c>
    </row>
    <row r="127" spans="2:9" x14ac:dyDescent="0.25">
      <c r="B127" s="26" t="s">
        <v>187</v>
      </c>
      <c r="C127" s="27" t="s">
        <v>348</v>
      </c>
      <c r="D127" s="27" t="s">
        <v>266</v>
      </c>
      <c r="E127" s="49">
        <v>103</v>
      </c>
      <c r="F127" s="27" t="s">
        <v>425</v>
      </c>
      <c r="G127" s="29"/>
      <c r="H127" s="27"/>
      <c r="I127" s="30">
        <v>11.85</v>
      </c>
    </row>
    <row r="128" spans="2:9" x14ac:dyDescent="0.25">
      <c r="B128" s="26" t="s">
        <v>187</v>
      </c>
      <c r="C128" s="27" t="s">
        <v>348</v>
      </c>
      <c r="D128" s="27" t="s">
        <v>266</v>
      </c>
      <c r="E128" s="49">
        <v>118</v>
      </c>
      <c r="F128" s="27" t="s">
        <v>426</v>
      </c>
      <c r="G128" s="29"/>
      <c r="H128" s="27"/>
      <c r="I128" s="30">
        <v>5.72</v>
      </c>
    </row>
    <row r="129" spans="2:16" x14ac:dyDescent="0.25">
      <c r="B129" s="26" t="s">
        <v>187</v>
      </c>
      <c r="C129" s="27" t="s">
        <v>348</v>
      </c>
      <c r="D129" s="27" t="s">
        <v>266</v>
      </c>
      <c r="E129" s="28" t="s">
        <v>183</v>
      </c>
      <c r="F129" s="27" t="s">
        <v>427</v>
      </c>
      <c r="G129" s="29"/>
      <c r="H129" s="27"/>
      <c r="I129" s="30">
        <v>7.36</v>
      </c>
    </row>
    <row r="130" spans="2:16" x14ac:dyDescent="0.25">
      <c r="B130" s="26" t="s">
        <v>187</v>
      </c>
      <c r="C130" s="27" t="s">
        <v>348</v>
      </c>
      <c r="D130" s="27" t="s">
        <v>266</v>
      </c>
      <c r="E130" s="28" t="s">
        <v>202</v>
      </c>
      <c r="F130" s="27" t="s">
        <v>428</v>
      </c>
      <c r="G130" s="29"/>
      <c r="H130" s="27"/>
      <c r="I130" s="30">
        <v>11.38</v>
      </c>
    </row>
    <row r="131" spans="2:16" x14ac:dyDescent="0.25">
      <c r="B131" s="26" t="s">
        <v>187</v>
      </c>
      <c r="C131" s="27" t="s">
        <v>348</v>
      </c>
      <c r="D131" s="27" t="s">
        <v>266</v>
      </c>
      <c r="E131" s="49">
        <v>151</v>
      </c>
      <c r="F131" s="27" t="s">
        <v>429</v>
      </c>
      <c r="G131" s="29"/>
      <c r="H131" s="27"/>
      <c r="I131" s="30">
        <v>8.8699999999999992</v>
      </c>
    </row>
    <row r="132" spans="2:16" x14ac:dyDescent="0.25">
      <c r="B132" s="21" t="s">
        <v>187</v>
      </c>
      <c r="C132" s="22" t="s">
        <v>348</v>
      </c>
      <c r="D132" s="22" t="s">
        <v>274</v>
      </c>
      <c r="E132" s="22" t="s">
        <v>3</v>
      </c>
      <c r="F132" s="22" t="s">
        <v>363</v>
      </c>
      <c r="G132" s="23">
        <v>5020.78</v>
      </c>
      <c r="H132" s="24">
        <v>4532</v>
      </c>
      <c r="I132" s="25"/>
    </row>
    <row r="133" spans="2:16" x14ac:dyDescent="0.25">
      <c r="B133" s="26" t="s">
        <v>187</v>
      </c>
      <c r="C133" s="27" t="s">
        <v>348</v>
      </c>
      <c r="D133" s="27" t="s">
        <v>274</v>
      </c>
      <c r="E133" s="28" t="s">
        <v>187</v>
      </c>
      <c r="F133" s="27" t="s">
        <v>268</v>
      </c>
      <c r="G133" s="29"/>
      <c r="H133" s="27"/>
      <c r="I133" s="30">
        <v>12.66</v>
      </c>
    </row>
    <row r="134" spans="2:16" x14ac:dyDescent="0.25">
      <c r="B134" s="26" t="s">
        <v>187</v>
      </c>
      <c r="C134" s="27" t="s">
        <v>348</v>
      </c>
      <c r="D134" s="27" t="s">
        <v>274</v>
      </c>
      <c r="E134" s="28" t="s">
        <v>178</v>
      </c>
      <c r="F134" s="27" t="s">
        <v>423</v>
      </c>
      <c r="G134" s="29"/>
      <c r="H134" s="27"/>
      <c r="I134" s="30">
        <v>7.1</v>
      </c>
    </row>
    <row r="135" spans="2:16" x14ac:dyDescent="0.25">
      <c r="B135" s="26" t="s">
        <v>187</v>
      </c>
      <c r="C135" s="27" t="s">
        <v>348</v>
      </c>
      <c r="D135" s="27" t="s">
        <v>274</v>
      </c>
      <c r="E135" s="28" t="s">
        <v>416</v>
      </c>
      <c r="F135" s="27" t="s">
        <v>424</v>
      </c>
      <c r="G135" s="29"/>
      <c r="H135" s="27"/>
      <c r="I135" s="30">
        <v>7.65</v>
      </c>
    </row>
    <row r="136" spans="2:16" x14ac:dyDescent="0.25">
      <c r="B136" s="26" t="s">
        <v>187</v>
      </c>
      <c r="C136" s="27" t="s">
        <v>348</v>
      </c>
      <c r="D136" s="27" t="s">
        <v>274</v>
      </c>
      <c r="E136" s="49">
        <v>103</v>
      </c>
      <c r="F136" s="27" t="s">
        <v>425</v>
      </c>
      <c r="G136" s="29"/>
      <c r="H136" s="27"/>
      <c r="I136" s="30">
        <v>8.7899999999999991</v>
      </c>
    </row>
    <row r="137" spans="2:16" x14ac:dyDescent="0.25">
      <c r="B137" s="26" t="s">
        <v>187</v>
      </c>
      <c r="C137" s="27" t="s">
        <v>348</v>
      </c>
      <c r="D137" s="27" t="s">
        <v>274</v>
      </c>
      <c r="E137" s="49">
        <v>118</v>
      </c>
      <c r="F137" s="27" t="s">
        <v>426</v>
      </c>
      <c r="G137" s="29"/>
      <c r="H137" s="27"/>
      <c r="I137" s="30">
        <v>6.17</v>
      </c>
    </row>
    <row r="138" spans="2:16" x14ac:dyDescent="0.25">
      <c r="B138" s="26" t="s">
        <v>187</v>
      </c>
      <c r="C138" s="27" t="s">
        <v>348</v>
      </c>
      <c r="D138" s="27" t="s">
        <v>274</v>
      </c>
      <c r="E138" s="28" t="s">
        <v>183</v>
      </c>
      <c r="F138" s="27" t="s">
        <v>427</v>
      </c>
      <c r="G138" s="29"/>
      <c r="H138" s="27"/>
      <c r="I138" s="30">
        <v>13.37</v>
      </c>
    </row>
    <row r="139" spans="2:16" x14ac:dyDescent="0.25">
      <c r="B139" s="26" t="s">
        <v>187</v>
      </c>
      <c r="C139" s="27" t="s">
        <v>348</v>
      </c>
      <c r="D139" s="27" t="s">
        <v>274</v>
      </c>
      <c r="E139" s="28" t="s">
        <v>202</v>
      </c>
      <c r="F139" s="27" t="s">
        <v>428</v>
      </c>
      <c r="G139" s="29"/>
      <c r="H139" s="27"/>
      <c r="I139" s="30">
        <v>9.83</v>
      </c>
    </row>
    <row r="140" spans="2:16" x14ac:dyDescent="0.25">
      <c r="B140" s="26" t="s">
        <v>187</v>
      </c>
      <c r="C140" s="27" t="s">
        <v>348</v>
      </c>
      <c r="D140" s="27" t="s">
        <v>274</v>
      </c>
      <c r="E140" s="49">
        <v>151</v>
      </c>
      <c r="F140" s="27" t="s">
        <v>429</v>
      </c>
      <c r="G140" s="29"/>
      <c r="H140" s="27"/>
      <c r="I140" s="30">
        <v>9.49</v>
      </c>
    </row>
    <row r="141" spans="2:16" ht="30" customHeight="1" x14ac:dyDescent="0.25">
      <c r="B141" s="17" t="s">
        <v>250</v>
      </c>
      <c r="C141" s="18" t="s">
        <v>251</v>
      </c>
      <c r="D141" s="18" t="s">
        <v>252</v>
      </c>
      <c r="E141" s="18" t="s">
        <v>253</v>
      </c>
      <c r="F141" s="18" t="s">
        <v>254</v>
      </c>
      <c r="G141" s="18" t="s">
        <v>255</v>
      </c>
      <c r="H141" s="18" t="s">
        <v>256</v>
      </c>
      <c r="I141" s="19" t="s">
        <v>172</v>
      </c>
      <c r="J141" s="20"/>
      <c r="K141" s="20"/>
      <c r="L141" s="20"/>
      <c r="M141" s="20"/>
      <c r="N141" s="20"/>
      <c r="O141" s="20"/>
      <c r="P141" s="20"/>
    </row>
    <row r="142" spans="2:16" x14ac:dyDescent="0.25">
      <c r="B142" s="21" t="s">
        <v>187</v>
      </c>
      <c r="C142" s="22" t="s">
        <v>370</v>
      </c>
      <c r="D142" s="22" t="s">
        <v>258</v>
      </c>
      <c r="E142" s="22" t="s">
        <v>3</v>
      </c>
      <c r="F142" s="22" t="s">
        <v>371</v>
      </c>
      <c r="G142" s="23">
        <v>4888.5600000000004</v>
      </c>
      <c r="H142" s="24">
        <v>4876</v>
      </c>
      <c r="I142" s="25"/>
    </row>
    <row r="143" spans="2:16" x14ac:dyDescent="0.25">
      <c r="B143" s="26" t="s">
        <v>187</v>
      </c>
      <c r="C143" s="27" t="s">
        <v>370</v>
      </c>
      <c r="D143" s="27" t="s">
        <v>258</v>
      </c>
      <c r="E143" s="28" t="s">
        <v>187</v>
      </c>
      <c r="F143" s="27" t="s">
        <v>268</v>
      </c>
      <c r="G143" s="29"/>
      <c r="H143" s="27"/>
      <c r="I143" s="30">
        <v>28.36</v>
      </c>
    </row>
    <row r="144" spans="2:16" x14ac:dyDescent="0.25">
      <c r="B144" s="26" t="s">
        <v>187</v>
      </c>
      <c r="C144" s="27" t="s">
        <v>370</v>
      </c>
      <c r="D144" s="27" t="s">
        <v>258</v>
      </c>
      <c r="E144" s="28" t="s">
        <v>178</v>
      </c>
      <c r="F144" s="27" t="s">
        <v>423</v>
      </c>
      <c r="G144" s="29"/>
      <c r="H144" s="27"/>
      <c r="I144" s="30">
        <v>39.53</v>
      </c>
    </row>
    <row r="145" spans="2:9" x14ac:dyDescent="0.25">
      <c r="B145" s="26" t="s">
        <v>187</v>
      </c>
      <c r="C145" s="27" t="s">
        <v>370</v>
      </c>
      <c r="D145" s="27" t="s">
        <v>258</v>
      </c>
      <c r="E145" s="28" t="s">
        <v>416</v>
      </c>
      <c r="F145" s="27" t="s">
        <v>424</v>
      </c>
      <c r="G145" s="29"/>
      <c r="H145" s="27"/>
      <c r="I145" s="30">
        <v>51.06</v>
      </c>
    </row>
    <row r="146" spans="2:9" x14ac:dyDescent="0.25">
      <c r="B146" s="26" t="s">
        <v>187</v>
      </c>
      <c r="C146" s="27" t="s">
        <v>370</v>
      </c>
      <c r="D146" s="27" t="s">
        <v>258</v>
      </c>
      <c r="E146" s="49">
        <v>103</v>
      </c>
      <c r="F146" s="27" t="s">
        <v>425</v>
      </c>
      <c r="G146" s="29"/>
      <c r="H146" s="27"/>
      <c r="I146" s="30">
        <v>31.53</v>
      </c>
    </row>
    <row r="147" spans="2:9" x14ac:dyDescent="0.25">
      <c r="B147" s="26" t="s">
        <v>187</v>
      </c>
      <c r="C147" s="27" t="s">
        <v>370</v>
      </c>
      <c r="D147" s="27" t="s">
        <v>258</v>
      </c>
      <c r="E147" s="49">
        <v>118</v>
      </c>
      <c r="F147" s="27" t="s">
        <v>426</v>
      </c>
      <c r="G147" s="29"/>
      <c r="H147" s="27"/>
      <c r="I147" s="30">
        <v>37.270000000000003</v>
      </c>
    </row>
    <row r="148" spans="2:9" x14ac:dyDescent="0.25">
      <c r="B148" s="26" t="s">
        <v>187</v>
      </c>
      <c r="C148" s="27" t="s">
        <v>370</v>
      </c>
      <c r="D148" s="27" t="s">
        <v>258</v>
      </c>
      <c r="E148" s="28" t="s">
        <v>183</v>
      </c>
      <c r="F148" s="27" t="s">
        <v>427</v>
      </c>
      <c r="G148" s="29"/>
      <c r="H148" s="27"/>
      <c r="I148" s="30">
        <v>65.31</v>
      </c>
    </row>
    <row r="149" spans="2:9" x14ac:dyDescent="0.25">
      <c r="B149" s="26" t="s">
        <v>187</v>
      </c>
      <c r="C149" s="27" t="s">
        <v>370</v>
      </c>
      <c r="D149" s="27" t="s">
        <v>258</v>
      </c>
      <c r="E149" s="28" t="s">
        <v>202</v>
      </c>
      <c r="F149" s="27" t="s">
        <v>428</v>
      </c>
      <c r="G149" s="29"/>
      <c r="H149" s="27"/>
      <c r="I149" s="30">
        <v>30.33</v>
      </c>
    </row>
    <row r="150" spans="2:9" x14ac:dyDescent="0.25">
      <c r="B150" s="26" t="s">
        <v>187</v>
      </c>
      <c r="C150" s="27" t="s">
        <v>370</v>
      </c>
      <c r="D150" s="27" t="s">
        <v>258</v>
      </c>
      <c r="E150" s="49">
        <v>151</v>
      </c>
      <c r="F150" s="27" t="s">
        <v>429</v>
      </c>
      <c r="G150" s="29"/>
      <c r="H150" s="27"/>
      <c r="I150" s="30">
        <v>39.58</v>
      </c>
    </row>
    <row r="151" spans="2:9" x14ac:dyDescent="0.25">
      <c r="B151" s="21" t="s">
        <v>187</v>
      </c>
      <c r="C151" s="22" t="s">
        <v>370</v>
      </c>
      <c r="D151" s="22" t="s">
        <v>266</v>
      </c>
      <c r="E151" s="22" t="s">
        <v>3</v>
      </c>
      <c r="F151" s="22" t="s">
        <v>378</v>
      </c>
      <c r="G151" s="23">
        <v>2919.39</v>
      </c>
      <c r="H151" s="24">
        <v>2687</v>
      </c>
      <c r="I151" s="25"/>
    </row>
    <row r="152" spans="2:9" x14ac:dyDescent="0.25">
      <c r="B152" s="26" t="s">
        <v>187</v>
      </c>
      <c r="C152" s="27" t="s">
        <v>370</v>
      </c>
      <c r="D152" s="27" t="s">
        <v>266</v>
      </c>
      <c r="E152" s="28" t="s">
        <v>187</v>
      </c>
      <c r="F152" s="27" t="s">
        <v>268</v>
      </c>
      <c r="G152" s="29"/>
      <c r="H152" s="27"/>
      <c r="I152" s="30">
        <v>5.2</v>
      </c>
    </row>
    <row r="153" spans="2:9" x14ac:dyDescent="0.25">
      <c r="B153" s="26" t="s">
        <v>187</v>
      </c>
      <c r="C153" s="27" t="s">
        <v>370</v>
      </c>
      <c r="D153" s="27" t="s">
        <v>266</v>
      </c>
      <c r="E153" s="28" t="s">
        <v>178</v>
      </c>
      <c r="F153" s="27" t="s">
        <v>423</v>
      </c>
      <c r="G153" s="29"/>
      <c r="H153" s="27"/>
      <c r="I153" s="30">
        <v>10.51</v>
      </c>
    </row>
    <row r="154" spans="2:9" x14ac:dyDescent="0.25">
      <c r="B154" s="26" t="s">
        <v>187</v>
      </c>
      <c r="C154" s="27" t="s">
        <v>370</v>
      </c>
      <c r="D154" s="27" t="s">
        <v>266</v>
      </c>
      <c r="E154" s="28" t="s">
        <v>416</v>
      </c>
      <c r="F154" s="27" t="s">
        <v>424</v>
      </c>
      <c r="G154" s="29"/>
      <c r="H154" s="27"/>
      <c r="I154" s="30">
        <v>5.9</v>
      </c>
    </row>
    <row r="155" spans="2:9" x14ac:dyDescent="0.25">
      <c r="B155" s="26" t="s">
        <v>187</v>
      </c>
      <c r="C155" s="27" t="s">
        <v>370</v>
      </c>
      <c r="D155" s="27" t="s">
        <v>266</v>
      </c>
      <c r="E155" s="49">
        <v>103</v>
      </c>
      <c r="F155" s="27" t="s">
        <v>425</v>
      </c>
      <c r="G155" s="29"/>
      <c r="H155" s="27"/>
      <c r="I155" s="30">
        <v>9.02</v>
      </c>
    </row>
    <row r="156" spans="2:9" x14ac:dyDescent="0.25">
      <c r="B156" s="26" t="s">
        <v>187</v>
      </c>
      <c r="C156" s="27" t="s">
        <v>370</v>
      </c>
      <c r="D156" s="27" t="s">
        <v>266</v>
      </c>
      <c r="E156" s="49">
        <v>118</v>
      </c>
      <c r="F156" s="27" t="s">
        <v>426</v>
      </c>
      <c r="G156" s="29"/>
      <c r="H156" s="27"/>
      <c r="I156" s="30">
        <v>7.54</v>
      </c>
    </row>
    <row r="157" spans="2:9" x14ac:dyDescent="0.25">
      <c r="B157" s="26" t="s">
        <v>187</v>
      </c>
      <c r="C157" s="27" t="s">
        <v>370</v>
      </c>
      <c r="D157" s="27" t="s">
        <v>266</v>
      </c>
      <c r="E157" s="28" t="s">
        <v>183</v>
      </c>
      <c r="F157" s="27" t="s">
        <v>427</v>
      </c>
      <c r="G157" s="29"/>
      <c r="H157" s="27"/>
      <c r="I157" s="30">
        <v>7.94</v>
      </c>
    </row>
    <row r="158" spans="2:9" x14ac:dyDescent="0.25">
      <c r="B158" s="26" t="s">
        <v>187</v>
      </c>
      <c r="C158" s="27" t="s">
        <v>370</v>
      </c>
      <c r="D158" s="27" t="s">
        <v>266</v>
      </c>
      <c r="E158" s="28" t="s">
        <v>202</v>
      </c>
      <c r="F158" s="27" t="s">
        <v>428</v>
      </c>
      <c r="G158" s="29"/>
      <c r="H158" s="27"/>
      <c r="I158" s="30">
        <v>11.66</v>
      </c>
    </row>
    <row r="159" spans="2:9" x14ac:dyDescent="0.25">
      <c r="B159" s="26" t="s">
        <v>187</v>
      </c>
      <c r="C159" s="27" t="s">
        <v>370</v>
      </c>
      <c r="D159" s="27" t="s">
        <v>266</v>
      </c>
      <c r="E159" s="49">
        <v>151</v>
      </c>
      <c r="F159" s="27" t="s">
        <v>429</v>
      </c>
      <c r="G159" s="29"/>
      <c r="H159" s="27"/>
      <c r="I159" s="30">
        <v>6.27</v>
      </c>
    </row>
    <row r="160" spans="2:9" x14ac:dyDescent="0.25">
      <c r="B160" s="21" t="s">
        <v>187</v>
      </c>
      <c r="C160" s="22" t="s">
        <v>370</v>
      </c>
      <c r="D160" s="22" t="s">
        <v>274</v>
      </c>
      <c r="E160" s="22" t="s">
        <v>3</v>
      </c>
      <c r="F160" s="22" t="s">
        <v>385</v>
      </c>
      <c r="G160" s="23">
        <v>3991.87</v>
      </c>
      <c r="H160" s="24">
        <v>3885</v>
      </c>
      <c r="I160" s="25"/>
    </row>
    <row r="161" spans="2:9" x14ac:dyDescent="0.25">
      <c r="B161" s="26" t="s">
        <v>187</v>
      </c>
      <c r="C161" s="27" t="s">
        <v>370</v>
      </c>
      <c r="D161" s="27" t="s">
        <v>274</v>
      </c>
      <c r="E161" s="28" t="s">
        <v>187</v>
      </c>
      <c r="F161" s="27" t="s">
        <v>268</v>
      </c>
      <c r="G161" s="29"/>
      <c r="H161" s="27"/>
      <c r="I161" s="30">
        <v>10.029999999999999</v>
      </c>
    </row>
    <row r="162" spans="2:9" x14ac:dyDescent="0.25">
      <c r="B162" s="26" t="s">
        <v>187</v>
      </c>
      <c r="C162" s="27" t="s">
        <v>370</v>
      </c>
      <c r="D162" s="27" t="s">
        <v>274</v>
      </c>
      <c r="E162" s="28" t="s">
        <v>178</v>
      </c>
      <c r="F162" s="27" t="s">
        <v>423</v>
      </c>
      <c r="G162" s="29"/>
      <c r="H162" s="27"/>
      <c r="I162" s="30">
        <v>8.81</v>
      </c>
    </row>
    <row r="163" spans="2:9" x14ac:dyDescent="0.25">
      <c r="B163" s="26" t="s">
        <v>187</v>
      </c>
      <c r="C163" s="27" t="s">
        <v>370</v>
      </c>
      <c r="D163" s="27" t="s">
        <v>274</v>
      </c>
      <c r="E163" s="28" t="s">
        <v>416</v>
      </c>
      <c r="F163" s="27" t="s">
        <v>424</v>
      </c>
      <c r="G163" s="29"/>
      <c r="H163" s="27"/>
      <c r="I163" s="30">
        <v>11.11</v>
      </c>
    </row>
    <row r="164" spans="2:9" x14ac:dyDescent="0.25">
      <c r="B164" s="26" t="s">
        <v>187</v>
      </c>
      <c r="C164" s="27" t="s">
        <v>370</v>
      </c>
      <c r="D164" s="27" t="s">
        <v>274</v>
      </c>
      <c r="E164" s="49">
        <v>103</v>
      </c>
      <c r="F164" s="27" t="s">
        <v>425</v>
      </c>
      <c r="G164" s="29"/>
      <c r="H164" s="27"/>
      <c r="I164" s="30">
        <v>7.78</v>
      </c>
    </row>
    <row r="165" spans="2:9" x14ac:dyDescent="0.25">
      <c r="B165" s="26" t="s">
        <v>187</v>
      </c>
      <c r="C165" s="27" t="s">
        <v>370</v>
      </c>
      <c r="D165" s="27" t="s">
        <v>274</v>
      </c>
      <c r="E165" s="49">
        <v>118</v>
      </c>
      <c r="F165" s="27" t="s">
        <v>426</v>
      </c>
      <c r="G165" s="29"/>
      <c r="H165" s="27"/>
      <c r="I165" s="30">
        <v>9.7899999999999991</v>
      </c>
    </row>
    <row r="166" spans="2:9" x14ac:dyDescent="0.25">
      <c r="B166" s="26" t="s">
        <v>187</v>
      </c>
      <c r="C166" s="27" t="s">
        <v>370</v>
      </c>
      <c r="D166" s="27" t="s">
        <v>274</v>
      </c>
      <c r="E166" s="28" t="s">
        <v>183</v>
      </c>
      <c r="F166" s="27" t="s">
        <v>427</v>
      </c>
      <c r="G166" s="29"/>
      <c r="H166" s="27"/>
      <c r="I166" s="30">
        <v>10.69</v>
      </c>
    </row>
    <row r="167" spans="2:9" x14ac:dyDescent="0.25">
      <c r="B167" s="26" t="s">
        <v>187</v>
      </c>
      <c r="C167" s="27" t="s">
        <v>370</v>
      </c>
      <c r="D167" s="27" t="s">
        <v>274</v>
      </c>
      <c r="E167" s="28" t="s">
        <v>202</v>
      </c>
      <c r="F167" s="27" t="s">
        <v>428</v>
      </c>
      <c r="G167" s="29"/>
      <c r="H167" s="27"/>
      <c r="I167" s="30">
        <v>6.84</v>
      </c>
    </row>
    <row r="168" spans="2:9" x14ac:dyDescent="0.25">
      <c r="B168" s="31" t="s">
        <v>187</v>
      </c>
      <c r="C168" s="32" t="s">
        <v>370</v>
      </c>
      <c r="D168" s="32" t="s">
        <v>274</v>
      </c>
      <c r="E168" s="50">
        <v>151</v>
      </c>
      <c r="F168" s="32" t="s">
        <v>429</v>
      </c>
      <c r="G168" s="34"/>
      <c r="H168" s="32"/>
      <c r="I168" s="35">
        <v>13.05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C1" workbookViewId="0">
      <selection activeCell="C1" sqref="C1"/>
    </sheetView>
  </sheetViews>
  <sheetFormatPr baseColWidth="10" defaultRowHeight="14.25" x14ac:dyDescent="0.2"/>
  <cols>
    <col min="1" max="1" width="11.5703125" style="76" customWidth="1"/>
    <col min="2" max="2" width="53.85546875" style="76" customWidth="1"/>
    <col min="3" max="3" width="37" style="76" bestFit="1" customWidth="1"/>
    <col min="4" max="4" width="14.42578125" style="81" bestFit="1" customWidth="1"/>
    <col min="5" max="5" width="13.28515625" style="81" bestFit="1" customWidth="1"/>
    <col min="6" max="6" width="78.5703125" style="76" customWidth="1"/>
    <col min="7" max="16384" width="11.42578125" style="76"/>
  </cols>
  <sheetData>
    <row r="1" spans="1:6" ht="28.5" customHeight="1" x14ac:dyDescent="0.25">
      <c r="A1" s="74" t="s">
        <v>515</v>
      </c>
      <c r="B1" s="74" t="s">
        <v>516</v>
      </c>
      <c r="C1" s="74" t="s">
        <v>467</v>
      </c>
      <c r="D1" s="75" t="s">
        <v>517</v>
      </c>
      <c r="E1" s="75" t="s">
        <v>518</v>
      </c>
      <c r="F1" s="74" t="s">
        <v>519</v>
      </c>
    </row>
    <row r="2" spans="1:6" x14ac:dyDescent="0.2">
      <c r="A2" s="77">
        <v>602000</v>
      </c>
      <c r="B2" s="77" t="s">
        <v>520</v>
      </c>
      <c r="C2" s="77" t="s">
        <v>521</v>
      </c>
      <c r="D2" s="78">
        <v>10240</v>
      </c>
      <c r="E2" s="78"/>
      <c r="F2" s="77"/>
    </row>
    <row r="3" spans="1:6" x14ac:dyDescent="0.2">
      <c r="A3" s="77">
        <v>602001</v>
      </c>
      <c r="B3" s="77" t="s">
        <v>522</v>
      </c>
      <c r="C3" s="77" t="s">
        <v>521</v>
      </c>
      <c r="D3" s="78">
        <v>9440</v>
      </c>
      <c r="E3" s="78"/>
      <c r="F3" s="77"/>
    </row>
    <row r="4" spans="1:6" x14ac:dyDescent="0.2">
      <c r="A4" s="77">
        <v>602002</v>
      </c>
      <c r="B4" s="77" t="s">
        <v>523</v>
      </c>
      <c r="C4" s="77" t="s">
        <v>521</v>
      </c>
      <c r="D4" s="78">
        <v>20100</v>
      </c>
      <c r="E4" s="78"/>
      <c r="F4" s="77"/>
    </row>
    <row r="5" spans="1:6" x14ac:dyDescent="0.2">
      <c r="A5" s="77">
        <v>602003</v>
      </c>
      <c r="B5" s="77" t="s">
        <v>524</v>
      </c>
      <c r="C5" s="77" t="s">
        <v>521</v>
      </c>
      <c r="D5" s="78">
        <v>14823</v>
      </c>
      <c r="E5" s="78"/>
      <c r="F5" s="77"/>
    </row>
    <row r="6" spans="1:6" x14ac:dyDescent="0.2">
      <c r="A6" s="77">
        <v>602004</v>
      </c>
      <c r="B6" s="77" t="s">
        <v>525</v>
      </c>
      <c r="C6" s="77" t="s">
        <v>521</v>
      </c>
      <c r="D6" s="78">
        <v>7750</v>
      </c>
      <c r="E6" s="78"/>
      <c r="F6" s="77"/>
    </row>
    <row r="7" spans="1:6" x14ac:dyDescent="0.2">
      <c r="A7" s="77">
        <v>602005</v>
      </c>
      <c r="B7" s="77" t="s">
        <v>526</v>
      </c>
      <c r="C7" s="77" t="s">
        <v>521</v>
      </c>
      <c r="D7" s="78">
        <v>2280</v>
      </c>
      <c r="E7" s="78"/>
      <c r="F7" s="77"/>
    </row>
    <row r="8" spans="1:6" x14ac:dyDescent="0.2">
      <c r="A8" s="77">
        <v>602006</v>
      </c>
      <c r="B8" s="77" t="s">
        <v>527</v>
      </c>
      <c r="C8" s="77" t="s">
        <v>521</v>
      </c>
      <c r="D8" s="78">
        <v>14100</v>
      </c>
      <c r="E8" s="78"/>
      <c r="F8" s="77"/>
    </row>
    <row r="9" spans="1:6" x14ac:dyDescent="0.2">
      <c r="A9" s="77">
        <v>612000</v>
      </c>
      <c r="B9" s="77" t="s">
        <v>528</v>
      </c>
      <c r="C9" s="77" t="s">
        <v>521</v>
      </c>
      <c r="D9" s="78"/>
      <c r="E9" s="78">
        <v>620</v>
      </c>
      <c r="F9" s="77"/>
    </row>
    <row r="10" spans="1:6" x14ac:dyDescent="0.2">
      <c r="A10" s="77">
        <v>612001</v>
      </c>
      <c r="B10" s="77" t="s">
        <v>529</v>
      </c>
      <c r="C10" s="77" t="s">
        <v>521</v>
      </c>
      <c r="D10" s="78">
        <v>405</v>
      </c>
      <c r="E10" s="78"/>
      <c r="F10" s="77"/>
    </row>
    <row r="11" spans="1:6" x14ac:dyDescent="0.2">
      <c r="A11" s="77">
        <v>612002</v>
      </c>
      <c r="B11" s="77" t="s">
        <v>530</v>
      </c>
      <c r="C11" s="77" t="s">
        <v>521</v>
      </c>
      <c r="D11" s="78"/>
      <c r="E11" s="78">
        <v>930</v>
      </c>
      <c r="F11" s="77"/>
    </row>
    <row r="12" spans="1:6" x14ac:dyDescent="0.2">
      <c r="A12" s="77">
        <v>612003</v>
      </c>
      <c r="B12" s="77" t="s">
        <v>531</v>
      </c>
      <c r="C12" s="77" t="s">
        <v>521</v>
      </c>
      <c r="D12" s="78"/>
      <c r="E12" s="78">
        <v>1588</v>
      </c>
      <c r="F12" s="77"/>
    </row>
    <row r="13" spans="1:6" x14ac:dyDescent="0.2">
      <c r="A13" s="77">
        <v>612004</v>
      </c>
      <c r="B13" s="77" t="s">
        <v>532</v>
      </c>
      <c r="C13" s="77" t="s">
        <v>521</v>
      </c>
      <c r="D13" s="78"/>
      <c r="E13" s="78">
        <v>6200</v>
      </c>
      <c r="F13" s="77"/>
    </row>
    <row r="14" spans="1:6" x14ac:dyDescent="0.2">
      <c r="A14" s="77">
        <v>612005</v>
      </c>
      <c r="B14" s="77" t="s">
        <v>533</v>
      </c>
      <c r="C14" s="77" t="s">
        <v>521</v>
      </c>
      <c r="D14" s="78"/>
      <c r="E14" s="78">
        <v>7080</v>
      </c>
      <c r="F14" s="77"/>
    </row>
    <row r="15" spans="1:6" x14ac:dyDescent="0.2">
      <c r="A15" s="77">
        <v>612006</v>
      </c>
      <c r="B15" s="77" t="s">
        <v>534</v>
      </c>
      <c r="C15" s="77" t="s">
        <v>521</v>
      </c>
      <c r="D15" s="78"/>
      <c r="E15" s="78">
        <v>15860</v>
      </c>
      <c r="F15" s="77"/>
    </row>
    <row r="16" spans="1:6" x14ac:dyDescent="0.2">
      <c r="A16" s="77">
        <v>622000</v>
      </c>
      <c r="B16" s="77" t="s">
        <v>17</v>
      </c>
      <c r="C16" s="77" t="s">
        <v>535</v>
      </c>
      <c r="D16" s="78">
        <v>894</v>
      </c>
      <c r="E16" s="78"/>
      <c r="F16" s="77"/>
    </row>
    <row r="17" spans="1:6" x14ac:dyDescent="0.2">
      <c r="A17" s="77">
        <v>623000</v>
      </c>
      <c r="B17" s="77" t="s">
        <v>45</v>
      </c>
      <c r="C17" s="77" t="s">
        <v>19</v>
      </c>
      <c r="D17" s="78">
        <v>1724</v>
      </c>
      <c r="E17" s="78"/>
      <c r="F17" s="77"/>
    </row>
    <row r="18" spans="1:6" x14ac:dyDescent="0.2">
      <c r="A18" s="77">
        <v>626000</v>
      </c>
      <c r="B18" s="77" t="s">
        <v>46</v>
      </c>
      <c r="C18" s="77" t="s">
        <v>22</v>
      </c>
      <c r="D18" s="78">
        <v>822</v>
      </c>
      <c r="E18" s="78"/>
      <c r="F18" s="77"/>
    </row>
    <row r="19" spans="1:6" x14ac:dyDescent="0.2">
      <c r="A19" s="77">
        <v>625000</v>
      </c>
      <c r="B19" s="77" t="s">
        <v>47</v>
      </c>
      <c r="C19" s="77" t="s">
        <v>23</v>
      </c>
      <c r="D19" s="78">
        <v>1500</v>
      </c>
      <c r="E19" s="78"/>
      <c r="F19" s="77"/>
    </row>
    <row r="20" spans="1:6" x14ac:dyDescent="0.2">
      <c r="A20" s="77">
        <v>625001</v>
      </c>
      <c r="B20" s="77" t="s">
        <v>48</v>
      </c>
      <c r="C20" s="77" t="s">
        <v>23</v>
      </c>
      <c r="D20" s="78">
        <v>18680</v>
      </c>
      <c r="E20" s="78"/>
      <c r="F20" s="77"/>
    </row>
    <row r="21" spans="1:6" x14ac:dyDescent="0.2">
      <c r="A21" s="77">
        <v>625002</v>
      </c>
      <c r="B21" s="77" t="s">
        <v>49</v>
      </c>
      <c r="C21" s="77" t="s">
        <v>23</v>
      </c>
      <c r="D21" s="78">
        <v>1280</v>
      </c>
      <c r="E21" s="78"/>
      <c r="F21" s="77"/>
    </row>
    <row r="22" spans="1:6" x14ac:dyDescent="0.2">
      <c r="A22" s="77">
        <v>627000</v>
      </c>
      <c r="B22" s="77" t="s">
        <v>50</v>
      </c>
      <c r="C22" s="77" t="s">
        <v>19</v>
      </c>
      <c r="D22" s="78">
        <v>544</v>
      </c>
      <c r="E22" s="78"/>
      <c r="F22" s="77"/>
    </row>
    <row r="23" spans="1:6" x14ac:dyDescent="0.2">
      <c r="A23" s="77">
        <v>628101</v>
      </c>
      <c r="B23" s="77" t="s">
        <v>536</v>
      </c>
      <c r="C23" s="77" t="s">
        <v>535</v>
      </c>
      <c r="D23" s="78">
        <v>3542</v>
      </c>
      <c r="E23" s="78"/>
      <c r="F23" s="77"/>
    </row>
    <row r="24" spans="1:6" x14ac:dyDescent="0.2">
      <c r="A24" s="77">
        <v>628101</v>
      </c>
      <c r="B24" s="77" t="s">
        <v>536</v>
      </c>
      <c r="C24" s="77" t="s">
        <v>537</v>
      </c>
      <c r="D24" s="78">
        <v>1340</v>
      </c>
      <c r="E24" s="78"/>
      <c r="F24" s="77"/>
    </row>
    <row r="25" spans="1:6" x14ac:dyDescent="0.2">
      <c r="A25" s="77">
        <v>628101</v>
      </c>
      <c r="B25" s="77" t="s">
        <v>536</v>
      </c>
      <c r="C25" s="77" t="s">
        <v>538</v>
      </c>
      <c r="D25" s="78">
        <v>1240</v>
      </c>
      <c r="E25" s="78"/>
      <c r="F25" s="77"/>
    </row>
    <row r="26" spans="1:6" x14ac:dyDescent="0.2">
      <c r="A26" s="77">
        <v>628102</v>
      </c>
      <c r="B26" s="77" t="s">
        <v>539</v>
      </c>
      <c r="C26" s="77" t="s">
        <v>521</v>
      </c>
      <c r="D26" s="78">
        <v>7820</v>
      </c>
      <c r="E26" s="78"/>
      <c r="F26" s="77"/>
    </row>
    <row r="27" spans="1:6" x14ac:dyDescent="0.2">
      <c r="A27" s="77">
        <v>629001</v>
      </c>
      <c r="B27" s="77" t="s">
        <v>559</v>
      </c>
      <c r="C27" s="77" t="s">
        <v>521</v>
      </c>
      <c r="D27" s="78">
        <v>183.14</v>
      </c>
      <c r="E27" s="78"/>
      <c r="F27" s="77"/>
    </row>
    <row r="28" spans="1:6" x14ac:dyDescent="0.2">
      <c r="A28" s="77">
        <v>630000</v>
      </c>
      <c r="B28" s="77" t="s">
        <v>51</v>
      </c>
      <c r="C28" s="77" t="s">
        <v>19</v>
      </c>
      <c r="D28" s="78">
        <v>4023</v>
      </c>
      <c r="E28" s="78"/>
      <c r="F28" s="77"/>
    </row>
    <row r="29" spans="1:6" x14ac:dyDescent="0.2">
      <c r="A29" s="77">
        <v>640000</v>
      </c>
      <c r="B29" s="77" t="s">
        <v>540</v>
      </c>
      <c r="C29" s="77" t="s">
        <v>19</v>
      </c>
      <c r="D29" s="78">
        <v>13500</v>
      </c>
      <c r="E29" s="78"/>
      <c r="F29" s="77"/>
    </row>
    <row r="30" spans="1:6" x14ac:dyDescent="0.2">
      <c r="A30" s="77">
        <v>642000</v>
      </c>
      <c r="B30" s="77" t="s">
        <v>541</v>
      </c>
      <c r="C30" s="77" t="s">
        <v>19</v>
      </c>
      <c r="D30" s="78">
        <v>3240</v>
      </c>
      <c r="E30" s="78"/>
      <c r="F30" s="77"/>
    </row>
    <row r="31" spans="1:6" x14ac:dyDescent="0.2">
      <c r="A31" s="77">
        <v>640000</v>
      </c>
      <c r="B31" s="77" t="s">
        <v>540</v>
      </c>
      <c r="C31" s="77" t="s">
        <v>43</v>
      </c>
      <c r="D31" s="78">
        <v>10320</v>
      </c>
      <c r="E31" s="78"/>
      <c r="F31" s="82" t="s">
        <v>542</v>
      </c>
    </row>
    <row r="32" spans="1:6" x14ac:dyDescent="0.2">
      <c r="A32" s="77">
        <v>642000</v>
      </c>
      <c r="B32" s="77" t="s">
        <v>541</v>
      </c>
      <c r="C32" s="77" t="s">
        <v>43</v>
      </c>
      <c r="D32" s="78">
        <v>1857.6</v>
      </c>
      <c r="E32" s="78"/>
      <c r="F32" s="83"/>
    </row>
    <row r="33" spans="1:6" x14ac:dyDescent="0.2">
      <c r="A33" s="77">
        <v>640001</v>
      </c>
      <c r="B33" s="77" t="s">
        <v>543</v>
      </c>
      <c r="C33" s="77" t="s">
        <v>22</v>
      </c>
      <c r="D33" s="78">
        <v>20460</v>
      </c>
      <c r="E33" s="78"/>
      <c r="F33" s="77"/>
    </row>
    <row r="34" spans="1:6" x14ac:dyDescent="0.2">
      <c r="A34" s="77">
        <v>642001</v>
      </c>
      <c r="B34" s="77" t="s">
        <v>541</v>
      </c>
      <c r="C34" s="77" t="s">
        <v>22</v>
      </c>
      <c r="D34" s="78">
        <v>3478.2000000000003</v>
      </c>
      <c r="E34" s="78"/>
      <c r="F34" s="77"/>
    </row>
    <row r="35" spans="1:6" x14ac:dyDescent="0.2">
      <c r="A35" s="77">
        <v>640002</v>
      </c>
      <c r="B35" s="77" t="s">
        <v>544</v>
      </c>
      <c r="C35" s="77" t="s">
        <v>42</v>
      </c>
      <c r="D35" s="78">
        <v>9440</v>
      </c>
      <c r="E35" s="78"/>
      <c r="F35" s="82" t="s">
        <v>545</v>
      </c>
    </row>
    <row r="36" spans="1:6" x14ac:dyDescent="0.2">
      <c r="A36" s="77">
        <v>642002</v>
      </c>
      <c r="B36" s="77" t="s">
        <v>541</v>
      </c>
      <c r="C36" s="77" t="s">
        <v>42</v>
      </c>
      <c r="D36" s="78">
        <v>944</v>
      </c>
      <c r="E36" s="78"/>
      <c r="F36" s="83"/>
    </row>
    <row r="37" spans="1:6" x14ac:dyDescent="0.2">
      <c r="A37" s="77">
        <v>640002</v>
      </c>
      <c r="B37" s="77" t="s">
        <v>544</v>
      </c>
      <c r="C37" s="77" t="s">
        <v>41</v>
      </c>
      <c r="D37" s="78">
        <v>5880</v>
      </c>
      <c r="E37" s="78"/>
      <c r="F37" s="77"/>
    </row>
    <row r="38" spans="1:6" x14ac:dyDescent="0.2">
      <c r="A38" s="77">
        <v>642002</v>
      </c>
      <c r="B38" s="77" t="s">
        <v>541</v>
      </c>
      <c r="C38" s="77" t="s">
        <v>41</v>
      </c>
      <c r="D38" s="78">
        <v>1058.3999999999999</v>
      </c>
      <c r="E38" s="78"/>
      <c r="F38" s="77"/>
    </row>
    <row r="39" spans="1:6" x14ac:dyDescent="0.2">
      <c r="A39" s="77">
        <v>640001</v>
      </c>
      <c r="B39" s="77" t="s">
        <v>543</v>
      </c>
      <c r="C39" s="77" t="s">
        <v>23</v>
      </c>
      <c r="D39" s="78">
        <v>4086</v>
      </c>
      <c r="E39" s="78"/>
      <c r="F39" s="82" t="s">
        <v>546</v>
      </c>
    </row>
    <row r="40" spans="1:6" x14ac:dyDescent="0.2">
      <c r="A40" s="77">
        <v>642001</v>
      </c>
      <c r="B40" s="77" t="s">
        <v>541</v>
      </c>
      <c r="C40" s="77" t="s">
        <v>23</v>
      </c>
      <c r="D40" s="78">
        <v>776.34</v>
      </c>
      <c r="E40" s="78"/>
      <c r="F40" s="83"/>
    </row>
    <row r="41" spans="1:6" x14ac:dyDescent="0.2">
      <c r="A41" s="77">
        <v>640002</v>
      </c>
      <c r="B41" s="77" t="s">
        <v>544</v>
      </c>
      <c r="C41" s="77" t="s">
        <v>547</v>
      </c>
      <c r="D41" s="78">
        <v>6520</v>
      </c>
      <c r="E41" s="78"/>
      <c r="F41" s="77"/>
    </row>
    <row r="42" spans="1:6" x14ac:dyDescent="0.2">
      <c r="A42" s="77">
        <v>642002</v>
      </c>
      <c r="B42" s="77" t="s">
        <v>541</v>
      </c>
      <c r="C42" s="77" t="s">
        <v>547</v>
      </c>
      <c r="D42" s="78">
        <v>782.4</v>
      </c>
      <c r="E42" s="78"/>
      <c r="F42" s="77"/>
    </row>
    <row r="43" spans="1:6" x14ac:dyDescent="0.2">
      <c r="A43" s="77">
        <v>640002</v>
      </c>
      <c r="B43" s="77" t="s">
        <v>544</v>
      </c>
      <c r="C43" s="77" t="s">
        <v>548</v>
      </c>
      <c r="D43" s="78">
        <v>4890</v>
      </c>
      <c r="E43" s="78"/>
      <c r="F43" s="77"/>
    </row>
    <row r="44" spans="1:6" x14ac:dyDescent="0.2">
      <c r="A44" s="77">
        <v>642002</v>
      </c>
      <c r="B44" s="77" t="s">
        <v>541</v>
      </c>
      <c r="C44" s="77" t="s">
        <v>548</v>
      </c>
      <c r="D44" s="78">
        <v>586.79999999999995</v>
      </c>
      <c r="E44" s="78"/>
      <c r="F44" s="77"/>
    </row>
    <row r="45" spans="1:6" x14ac:dyDescent="0.2">
      <c r="A45" s="77">
        <v>640002</v>
      </c>
      <c r="B45" s="77" t="s">
        <v>544</v>
      </c>
      <c r="C45" s="77" t="s">
        <v>39</v>
      </c>
      <c r="D45" s="78">
        <v>5240</v>
      </c>
      <c r="E45" s="78"/>
      <c r="F45" s="82" t="s">
        <v>549</v>
      </c>
    </row>
    <row r="46" spans="1:6" x14ac:dyDescent="0.2">
      <c r="A46" s="77">
        <v>642002</v>
      </c>
      <c r="B46" s="77" t="s">
        <v>541</v>
      </c>
      <c r="C46" s="77" t="s">
        <v>39</v>
      </c>
      <c r="D46" s="78">
        <v>681.2</v>
      </c>
      <c r="E46" s="78"/>
      <c r="F46" s="83"/>
    </row>
    <row r="47" spans="1:6" x14ac:dyDescent="0.2">
      <c r="A47" s="77">
        <v>640002</v>
      </c>
      <c r="B47" s="77" t="s">
        <v>544</v>
      </c>
      <c r="C47" s="77" t="s">
        <v>38</v>
      </c>
      <c r="D47" s="78">
        <v>2620</v>
      </c>
      <c r="E47" s="78"/>
      <c r="F47" s="77"/>
    </row>
    <row r="48" spans="1:6" x14ac:dyDescent="0.2">
      <c r="A48" s="77">
        <v>642002</v>
      </c>
      <c r="B48" s="77" t="s">
        <v>541</v>
      </c>
      <c r="C48" s="77" t="s">
        <v>38</v>
      </c>
      <c r="D48" s="78">
        <v>340.6</v>
      </c>
      <c r="E48" s="78"/>
      <c r="F48" s="77"/>
    </row>
    <row r="49" spans="1:6" x14ac:dyDescent="0.2">
      <c r="A49" s="77">
        <v>640003</v>
      </c>
      <c r="B49" s="77" t="s">
        <v>550</v>
      </c>
      <c r="C49" s="77" t="s">
        <v>521</v>
      </c>
      <c r="D49" s="78">
        <f>75*1740</f>
        <v>130500</v>
      </c>
      <c r="E49" s="78"/>
      <c r="F49" s="77"/>
    </row>
    <row r="50" spans="1:6" x14ac:dyDescent="0.2">
      <c r="A50" s="77">
        <v>642003</v>
      </c>
      <c r="B50" s="77" t="s">
        <v>541</v>
      </c>
      <c r="C50" s="77" t="s">
        <v>521</v>
      </c>
      <c r="D50" s="78">
        <f>D49*0.21</f>
        <v>27405</v>
      </c>
      <c r="E50" s="78"/>
      <c r="F50" s="77"/>
    </row>
    <row r="51" spans="1:6" ht="28.5" x14ac:dyDescent="0.2">
      <c r="A51" s="77">
        <v>642004</v>
      </c>
      <c r="B51" s="77" t="s">
        <v>551</v>
      </c>
      <c r="C51" s="77" t="s">
        <v>521</v>
      </c>
      <c r="D51" s="78">
        <v>1260</v>
      </c>
      <c r="E51" s="78"/>
      <c r="F51" s="79" t="s">
        <v>552</v>
      </c>
    </row>
    <row r="52" spans="1:6" ht="28.5" x14ac:dyDescent="0.2">
      <c r="A52" s="77">
        <v>642005</v>
      </c>
      <c r="B52" s="77" t="s">
        <v>553</v>
      </c>
      <c r="C52" s="77" t="s">
        <v>521</v>
      </c>
      <c r="D52" s="78">
        <v>840</v>
      </c>
      <c r="E52" s="78"/>
      <c r="F52" s="79" t="s">
        <v>554</v>
      </c>
    </row>
    <row r="53" spans="1:6" x14ac:dyDescent="0.2">
      <c r="A53" s="80">
        <v>681100</v>
      </c>
      <c r="B53" s="77" t="s">
        <v>555</v>
      </c>
      <c r="C53" s="77" t="s">
        <v>521</v>
      </c>
      <c r="D53" s="78">
        <v>2861.32</v>
      </c>
      <c r="E53" s="78"/>
      <c r="F53" s="77"/>
    </row>
    <row r="54" spans="1:6" x14ac:dyDescent="0.2">
      <c r="A54" s="80">
        <v>681600</v>
      </c>
      <c r="B54" s="77" t="s">
        <v>556</v>
      </c>
      <c r="C54" s="77" t="s">
        <v>521</v>
      </c>
      <c r="D54" s="78">
        <v>12083.41</v>
      </c>
      <c r="E54" s="78"/>
      <c r="F54" s="77"/>
    </row>
    <row r="55" spans="1:6" x14ac:dyDescent="0.2">
      <c r="A55" s="80">
        <v>681800</v>
      </c>
      <c r="B55" s="77" t="s">
        <v>557</v>
      </c>
      <c r="C55" s="77" t="s">
        <v>521</v>
      </c>
      <c r="D55" s="78">
        <v>36229.99</v>
      </c>
      <c r="E55" s="78"/>
      <c r="F55" s="77"/>
    </row>
    <row r="56" spans="1:6" x14ac:dyDescent="0.2">
      <c r="A56" s="80">
        <v>681700</v>
      </c>
      <c r="B56" s="77" t="s">
        <v>558</v>
      </c>
      <c r="C56" s="77" t="s">
        <v>521</v>
      </c>
      <c r="D56" s="78">
        <v>12082.04</v>
      </c>
      <c r="E56" s="78"/>
      <c r="F56" s="77"/>
    </row>
  </sheetData>
  <mergeCells count="4">
    <mergeCell ref="F31:F32"/>
    <mergeCell ref="F35:F36"/>
    <mergeCell ref="F39:F40"/>
    <mergeCell ref="F45:F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B10" sqref="B10"/>
    </sheetView>
  </sheetViews>
  <sheetFormatPr baseColWidth="10" defaultRowHeight="15" x14ac:dyDescent="0.25"/>
  <cols>
    <col min="1" max="1" width="39.140625" style="5" customWidth="1"/>
    <col min="2" max="2" width="13" style="5" bestFit="1" customWidth="1"/>
    <col min="3" max="3" width="45.140625" style="5" bestFit="1" customWidth="1"/>
    <col min="4" max="4" width="47.42578125" style="5" bestFit="1" customWidth="1"/>
    <col min="5" max="16384" width="11.42578125" style="5"/>
  </cols>
  <sheetData>
    <row r="1" spans="1:4" x14ac:dyDescent="0.25">
      <c r="A1" s="4" t="s">
        <v>2</v>
      </c>
      <c r="B1" s="4" t="s">
        <v>6</v>
      </c>
      <c r="C1" s="4" t="s">
        <v>0</v>
      </c>
      <c r="D1" s="4" t="s">
        <v>1</v>
      </c>
    </row>
    <row r="2" spans="1:4" x14ac:dyDescent="0.25">
      <c r="A2" s="6" t="s">
        <v>9</v>
      </c>
      <c r="B2" s="7">
        <v>9620</v>
      </c>
      <c r="C2" s="6" t="s">
        <v>142</v>
      </c>
      <c r="D2" s="6" t="s">
        <v>3</v>
      </c>
    </row>
    <row r="3" spans="1:4" x14ac:dyDescent="0.25">
      <c r="A3" s="6" t="s">
        <v>10</v>
      </c>
      <c r="B3" s="7">
        <v>9845</v>
      </c>
      <c r="C3" s="6" t="s">
        <v>142</v>
      </c>
      <c r="D3" s="6" t="s">
        <v>3</v>
      </c>
    </row>
    <row r="4" spans="1:4" x14ac:dyDescent="0.25">
      <c r="A4" s="6" t="s">
        <v>11</v>
      </c>
      <c r="B4" s="7">
        <v>19170</v>
      </c>
      <c r="C4" s="6" t="s">
        <v>142</v>
      </c>
      <c r="D4" s="6" t="s">
        <v>3</v>
      </c>
    </row>
    <row r="5" spans="1:4" x14ac:dyDescent="0.25">
      <c r="A5" s="6" t="s">
        <v>12</v>
      </c>
      <c r="B5" s="7">
        <v>13235</v>
      </c>
      <c r="C5" s="6" t="s">
        <v>142</v>
      </c>
      <c r="D5" s="6" t="s">
        <v>3</v>
      </c>
    </row>
    <row r="6" spans="1:4" x14ac:dyDescent="0.25">
      <c r="A6" s="6" t="s">
        <v>409</v>
      </c>
      <c r="B6" s="7">
        <v>183.14</v>
      </c>
      <c r="C6" s="6" t="s">
        <v>410</v>
      </c>
      <c r="D6" s="6" t="s">
        <v>3</v>
      </c>
    </row>
    <row r="7" spans="1:4" x14ac:dyDescent="0.25">
      <c r="A7" s="6" t="s">
        <v>13</v>
      </c>
      <c r="B7" s="7">
        <v>4750</v>
      </c>
      <c r="C7" s="6" t="s">
        <v>142</v>
      </c>
      <c r="D7" s="6" t="s">
        <v>3</v>
      </c>
    </row>
    <row r="8" spans="1:4" x14ac:dyDescent="0.25">
      <c r="A8" s="6" t="s">
        <v>14</v>
      </c>
      <c r="B8" s="7">
        <v>2400</v>
      </c>
      <c r="C8" s="6" t="s">
        <v>142</v>
      </c>
      <c r="D8" s="6" t="s">
        <v>3</v>
      </c>
    </row>
    <row r="9" spans="1:4" x14ac:dyDescent="0.25">
      <c r="A9" s="6" t="s">
        <v>15</v>
      </c>
      <c r="B9" s="7">
        <v>2640</v>
      </c>
      <c r="C9" s="6" t="s">
        <v>142</v>
      </c>
      <c r="D9" s="6" t="s">
        <v>3</v>
      </c>
    </row>
    <row r="10" spans="1:4" x14ac:dyDescent="0.25">
      <c r="A10" s="6" t="s">
        <v>17</v>
      </c>
      <c r="B10" s="7">
        <v>894</v>
      </c>
      <c r="C10" s="6" t="s">
        <v>19</v>
      </c>
      <c r="D10" s="6" t="s">
        <v>20</v>
      </c>
    </row>
    <row r="11" spans="1:4" ht="30" x14ac:dyDescent="0.25">
      <c r="A11" s="6" t="s">
        <v>45</v>
      </c>
      <c r="B11" s="7">
        <v>1724</v>
      </c>
      <c r="C11" s="6" t="s">
        <v>19</v>
      </c>
      <c r="D11" s="6" t="s">
        <v>20</v>
      </c>
    </row>
    <row r="12" spans="1:4" x14ac:dyDescent="0.25">
      <c r="A12" s="6" t="s">
        <v>46</v>
      </c>
      <c r="B12" s="7">
        <v>822</v>
      </c>
      <c r="C12" s="6" t="s">
        <v>22</v>
      </c>
      <c r="D12" s="6" t="s">
        <v>22</v>
      </c>
    </row>
    <row r="13" spans="1:4" x14ac:dyDescent="0.25">
      <c r="A13" s="6" t="s">
        <v>47</v>
      </c>
      <c r="B13" s="7">
        <v>1500</v>
      </c>
      <c r="C13" s="6" t="s">
        <v>23</v>
      </c>
      <c r="D13" s="6" t="s">
        <v>24</v>
      </c>
    </row>
    <row r="14" spans="1:4" x14ac:dyDescent="0.25">
      <c r="A14" s="6" t="s">
        <v>48</v>
      </c>
      <c r="B14" s="7">
        <v>18680</v>
      </c>
      <c r="C14" s="6" t="s">
        <v>23</v>
      </c>
      <c r="D14" s="6" t="s">
        <v>25</v>
      </c>
    </row>
    <row r="15" spans="1:4" x14ac:dyDescent="0.25">
      <c r="A15" s="6" t="s">
        <v>49</v>
      </c>
      <c r="B15" s="7">
        <v>1280</v>
      </c>
      <c r="C15" s="6" t="s">
        <v>23</v>
      </c>
      <c r="D15" s="6" t="s">
        <v>26</v>
      </c>
    </row>
    <row r="16" spans="1:4" x14ac:dyDescent="0.25">
      <c r="A16" s="6" t="s">
        <v>50</v>
      </c>
      <c r="B16" s="7">
        <v>544</v>
      </c>
      <c r="C16" s="6" t="s">
        <v>19</v>
      </c>
      <c r="D16" s="6" t="s">
        <v>20</v>
      </c>
    </row>
    <row r="17" spans="1:4" x14ac:dyDescent="0.25">
      <c r="A17" s="6" t="s">
        <v>143</v>
      </c>
      <c r="B17" s="7">
        <v>3542</v>
      </c>
      <c r="C17" s="6" t="s">
        <v>138</v>
      </c>
      <c r="D17" s="6" t="s">
        <v>3</v>
      </c>
    </row>
    <row r="18" spans="1:4" x14ac:dyDescent="0.25">
      <c r="A18" s="6" t="s">
        <v>144</v>
      </c>
      <c r="B18" s="7">
        <v>1340</v>
      </c>
      <c r="C18" s="6" t="s">
        <v>146</v>
      </c>
      <c r="D18" s="6" t="s">
        <v>3</v>
      </c>
    </row>
    <row r="19" spans="1:4" x14ac:dyDescent="0.25">
      <c r="A19" s="6" t="s">
        <v>145</v>
      </c>
      <c r="B19" s="7">
        <v>1240</v>
      </c>
      <c r="C19" s="6" t="s">
        <v>18</v>
      </c>
      <c r="D19" s="6" t="s">
        <v>21</v>
      </c>
    </row>
    <row r="20" spans="1:4" x14ac:dyDescent="0.25">
      <c r="A20" s="6" t="s">
        <v>16</v>
      </c>
      <c r="B20" s="7">
        <v>7820</v>
      </c>
      <c r="C20" s="6" t="s">
        <v>142</v>
      </c>
      <c r="D20" s="6" t="s">
        <v>3</v>
      </c>
    </row>
    <row r="21" spans="1:4" x14ac:dyDescent="0.25">
      <c r="A21" s="6" t="s">
        <v>51</v>
      </c>
      <c r="B21" s="7">
        <v>4023</v>
      </c>
      <c r="C21" s="6" t="s">
        <v>19</v>
      </c>
      <c r="D21" s="6" t="s">
        <v>20</v>
      </c>
    </row>
    <row r="22" spans="1:4" x14ac:dyDescent="0.25">
      <c r="A22" s="6" t="s">
        <v>27</v>
      </c>
      <c r="B22" s="7">
        <v>16740</v>
      </c>
      <c r="C22" s="6" t="s">
        <v>19</v>
      </c>
      <c r="D22" s="6" t="s">
        <v>20</v>
      </c>
    </row>
    <row r="23" spans="1:4" x14ac:dyDescent="0.25">
      <c r="A23" s="6" t="s">
        <v>28</v>
      </c>
      <c r="B23" s="7">
        <v>12177.6</v>
      </c>
      <c r="C23" s="6" t="s">
        <v>43</v>
      </c>
      <c r="D23" s="6" t="s">
        <v>156</v>
      </c>
    </row>
    <row r="24" spans="1:4" x14ac:dyDescent="0.25">
      <c r="A24" s="6" t="s">
        <v>29</v>
      </c>
      <c r="B24" s="7">
        <v>23938.2</v>
      </c>
      <c r="C24" s="6" t="s">
        <v>22</v>
      </c>
      <c r="D24" s="6" t="s">
        <v>22</v>
      </c>
    </row>
    <row r="25" spans="1:4" x14ac:dyDescent="0.25">
      <c r="A25" s="6" t="s">
        <v>30</v>
      </c>
      <c r="B25" s="7">
        <v>10384</v>
      </c>
      <c r="C25" s="6" t="s">
        <v>42</v>
      </c>
      <c r="D25" s="6" t="s">
        <v>157</v>
      </c>
    </row>
    <row r="26" spans="1:4" x14ac:dyDescent="0.25">
      <c r="A26" s="6" t="s">
        <v>31</v>
      </c>
      <c r="B26" s="7">
        <v>6938.4</v>
      </c>
      <c r="C26" s="6" t="s">
        <v>41</v>
      </c>
      <c r="D26" s="6" t="s">
        <v>44</v>
      </c>
    </row>
    <row r="27" spans="1:4" x14ac:dyDescent="0.25">
      <c r="A27" s="6" t="s">
        <v>32</v>
      </c>
      <c r="B27" s="7">
        <v>4862.34</v>
      </c>
      <c r="C27" s="6" t="s">
        <v>23</v>
      </c>
      <c r="D27" s="6" t="s">
        <v>158</v>
      </c>
    </row>
    <row r="28" spans="1:4" x14ac:dyDescent="0.25">
      <c r="A28" s="6" t="s">
        <v>33</v>
      </c>
      <c r="B28" s="7">
        <v>7302.4</v>
      </c>
      <c r="C28" s="6" t="s">
        <v>40</v>
      </c>
      <c r="D28" s="6" t="s">
        <v>21</v>
      </c>
    </row>
    <row r="29" spans="1:4" x14ac:dyDescent="0.25">
      <c r="A29" s="6" t="s">
        <v>34</v>
      </c>
      <c r="B29" s="7">
        <v>5476.8</v>
      </c>
      <c r="C29" s="6" t="s">
        <v>18</v>
      </c>
      <c r="D29" s="6" t="s">
        <v>21</v>
      </c>
    </row>
    <row r="30" spans="1:4" x14ac:dyDescent="0.25">
      <c r="A30" s="6" t="s">
        <v>35</v>
      </c>
      <c r="B30" s="7">
        <v>5921.2</v>
      </c>
      <c r="C30" s="6" t="s">
        <v>39</v>
      </c>
      <c r="D30" s="6" t="s">
        <v>159</v>
      </c>
    </row>
    <row r="31" spans="1:4" x14ac:dyDescent="0.25">
      <c r="A31" s="6" t="s">
        <v>36</v>
      </c>
      <c r="B31" s="7">
        <v>2960.6</v>
      </c>
      <c r="C31" s="6" t="s">
        <v>38</v>
      </c>
      <c r="D31" s="6" t="s">
        <v>37</v>
      </c>
    </row>
    <row r="32" spans="1:4" x14ac:dyDescent="0.25">
      <c r="A32" s="6" t="s">
        <v>5</v>
      </c>
      <c r="B32" s="7">
        <v>157905</v>
      </c>
      <c r="C32" s="6" t="s">
        <v>142</v>
      </c>
      <c r="D32" s="6" t="s">
        <v>4</v>
      </c>
    </row>
    <row r="33" spans="1:4" x14ac:dyDescent="0.25">
      <c r="A33" s="6" t="s">
        <v>7</v>
      </c>
      <c r="B33" s="7">
        <v>1260</v>
      </c>
      <c r="C33" s="6" t="s">
        <v>142</v>
      </c>
      <c r="D33" s="6" t="s">
        <v>4</v>
      </c>
    </row>
    <row r="34" spans="1:4" x14ac:dyDescent="0.25">
      <c r="A34" s="6" t="s">
        <v>8</v>
      </c>
      <c r="B34" s="7">
        <v>840</v>
      </c>
      <c r="C34" s="6" t="s">
        <v>142</v>
      </c>
      <c r="D34" s="6" t="s">
        <v>4</v>
      </c>
    </row>
    <row r="35" spans="1:4" x14ac:dyDescent="0.25">
      <c r="A35" s="6" t="s">
        <v>52</v>
      </c>
      <c r="B35" s="8">
        <v>943.23</v>
      </c>
      <c r="C35" s="6" t="s">
        <v>53</v>
      </c>
      <c r="D35" s="6" t="s">
        <v>3</v>
      </c>
    </row>
    <row r="36" spans="1:4" x14ac:dyDescent="0.25">
      <c r="A36" s="6" t="s">
        <v>54</v>
      </c>
      <c r="B36" s="8">
        <v>1143.67</v>
      </c>
      <c r="C36" s="6" t="s">
        <v>55</v>
      </c>
      <c r="D36" s="6" t="s">
        <v>3</v>
      </c>
    </row>
    <row r="37" spans="1:4" x14ac:dyDescent="0.25">
      <c r="A37" s="6" t="s">
        <v>56</v>
      </c>
      <c r="B37" s="8">
        <v>1104.1199999999999</v>
      </c>
      <c r="C37" s="6" t="s">
        <v>57</v>
      </c>
      <c r="D37" s="6" t="s">
        <v>3</v>
      </c>
    </row>
    <row r="38" spans="1:4" x14ac:dyDescent="0.25">
      <c r="A38" s="6" t="s">
        <v>58</v>
      </c>
      <c r="B38" s="8">
        <v>801.55</v>
      </c>
      <c r="C38" s="6" t="s">
        <v>59</v>
      </c>
      <c r="D38" s="6" t="s">
        <v>3</v>
      </c>
    </row>
    <row r="39" spans="1:4" x14ac:dyDescent="0.25">
      <c r="A39" s="6" t="s">
        <v>60</v>
      </c>
      <c r="B39" s="8">
        <v>1195.6099999999999</v>
      </c>
      <c r="C39" s="6" t="s">
        <v>61</v>
      </c>
      <c r="D39" s="6" t="s">
        <v>3</v>
      </c>
    </row>
    <row r="40" spans="1:4" x14ac:dyDescent="0.25">
      <c r="A40" s="6" t="s">
        <v>62</v>
      </c>
      <c r="B40" s="8">
        <v>852.68</v>
      </c>
      <c r="C40" s="6" t="s">
        <v>63</v>
      </c>
      <c r="D40" s="6" t="s">
        <v>3</v>
      </c>
    </row>
    <row r="41" spans="1:4" x14ac:dyDescent="0.25">
      <c r="A41" s="6" t="s">
        <v>64</v>
      </c>
      <c r="B41" s="8">
        <v>997.5</v>
      </c>
      <c r="C41" s="6" t="s">
        <v>65</v>
      </c>
      <c r="D41" s="6" t="s">
        <v>3</v>
      </c>
    </row>
    <row r="42" spans="1:4" x14ac:dyDescent="0.25">
      <c r="A42" s="6" t="s">
        <v>66</v>
      </c>
      <c r="B42" s="8">
        <v>890.48</v>
      </c>
      <c r="C42" s="6" t="s">
        <v>67</v>
      </c>
      <c r="D42" s="6" t="s">
        <v>3</v>
      </c>
    </row>
    <row r="43" spans="1:4" x14ac:dyDescent="0.25">
      <c r="A43" s="6" t="s">
        <v>68</v>
      </c>
      <c r="B43" s="8">
        <v>902.38</v>
      </c>
      <c r="C43" s="6" t="s">
        <v>69</v>
      </c>
      <c r="D43" s="6" t="s">
        <v>3</v>
      </c>
    </row>
    <row r="44" spans="1:4" x14ac:dyDescent="0.25">
      <c r="A44" s="6" t="s">
        <v>70</v>
      </c>
      <c r="B44" s="8">
        <v>923.62</v>
      </c>
      <c r="C44" s="6" t="s">
        <v>71</v>
      </c>
      <c r="D44" s="6" t="s">
        <v>3</v>
      </c>
    </row>
    <row r="45" spans="1:4" x14ac:dyDescent="0.25">
      <c r="A45" s="6" t="s">
        <v>72</v>
      </c>
      <c r="B45" s="8">
        <v>840.76</v>
      </c>
      <c r="C45" s="6" t="s">
        <v>73</v>
      </c>
      <c r="D45" s="6" t="s">
        <v>3</v>
      </c>
    </row>
    <row r="46" spans="1:4" x14ac:dyDescent="0.25">
      <c r="A46" s="6" t="s">
        <v>74</v>
      </c>
      <c r="B46" s="8">
        <v>1055.6099999999999</v>
      </c>
      <c r="C46" s="6" t="s">
        <v>75</v>
      </c>
      <c r="D46" s="6" t="s">
        <v>3</v>
      </c>
    </row>
    <row r="47" spans="1:4" x14ac:dyDescent="0.25">
      <c r="A47" s="6" t="s">
        <v>76</v>
      </c>
      <c r="B47" s="8">
        <v>948.46</v>
      </c>
      <c r="C47" s="6" t="s">
        <v>77</v>
      </c>
      <c r="D47" s="6" t="s">
        <v>3</v>
      </c>
    </row>
    <row r="48" spans="1:4" x14ac:dyDescent="0.25">
      <c r="A48" s="6" t="s">
        <v>78</v>
      </c>
      <c r="B48" s="8">
        <v>866.3</v>
      </c>
      <c r="C48" s="6" t="s">
        <v>79</v>
      </c>
      <c r="D48" s="6" t="s">
        <v>3</v>
      </c>
    </row>
    <row r="49" spans="1:4" x14ac:dyDescent="0.25">
      <c r="A49" s="6" t="s">
        <v>80</v>
      </c>
      <c r="B49" s="8">
        <v>1027.8399999999999</v>
      </c>
      <c r="C49" s="6" t="s">
        <v>81</v>
      </c>
      <c r="D49" s="6" t="s">
        <v>3</v>
      </c>
    </row>
    <row r="50" spans="1:4" x14ac:dyDescent="0.25">
      <c r="A50" s="6" t="s">
        <v>82</v>
      </c>
      <c r="B50" s="8">
        <v>871.05</v>
      </c>
      <c r="C50" s="6" t="s">
        <v>83</v>
      </c>
      <c r="D50" s="6" t="s">
        <v>3</v>
      </c>
    </row>
    <row r="51" spans="1:4" x14ac:dyDescent="0.25">
      <c r="A51" s="6" t="s">
        <v>84</v>
      </c>
      <c r="B51" s="8">
        <v>1087.93</v>
      </c>
      <c r="C51" s="6" t="s">
        <v>85</v>
      </c>
      <c r="D51" s="6" t="s">
        <v>3</v>
      </c>
    </row>
    <row r="52" spans="1:4" x14ac:dyDescent="0.25">
      <c r="A52" s="6" t="s">
        <v>86</v>
      </c>
      <c r="B52" s="8">
        <v>855.24</v>
      </c>
      <c r="C52" s="6" t="s">
        <v>87</v>
      </c>
      <c r="D52" s="6" t="s">
        <v>3</v>
      </c>
    </row>
    <row r="53" spans="1:4" x14ac:dyDescent="0.25">
      <c r="A53" s="6" t="s">
        <v>88</v>
      </c>
      <c r="B53" s="8">
        <v>1137.32</v>
      </c>
      <c r="C53" s="6" t="s">
        <v>89</v>
      </c>
      <c r="D53" s="6" t="s">
        <v>3</v>
      </c>
    </row>
    <row r="54" spans="1:4" x14ac:dyDescent="0.25">
      <c r="A54" s="6" t="s">
        <v>90</v>
      </c>
      <c r="B54" s="8">
        <v>1092.24</v>
      </c>
      <c r="C54" s="6" t="s">
        <v>91</v>
      </c>
      <c r="D54" s="6" t="s">
        <v>3</v>
      </c>
    </row>
    <row r="55" spans="1:4" x14ac:dyDescent="0.25">
      <c r="A55" s="6" t="s">
        <v>92</v>
      </c>
      <c r="B55" s="8">
        <v>959.22</v>
      </c>
      <c r="C55" s="6" t="s">
        <v>93</v>
      </c>
      <c r="D55" s="6" t="s">
        <v>3</v>
      </c>
    </row>
    <row r="56" spans="1:4" x14ac:dyDescent="0.25">
      <c r="A56" s="6" t="s">
        <v>94</v>
      </c>
      <c r="B56" s="8">
        <v>1028.83</v>
      </c>
      <c r="C56" s="6" t="s">
        <v>95</v>
      </c>
      <c r="D56" s="6" t="s">
        <v>3</v>
      </c>
    </row>
    <row r="57" spans="1:4" x14ac:dyDescent="0.25">
      <c r="A57" s="6" t="s">
        <v>96</v>
      </c>
      <c r="B57" s="8">
        <v>1157.52</v>
      </c>
      <c r="C57" s="6" t="s">
        <v>97</v>
      </c>
      <c r="D57" s="6" t="s">
        <v>3</v>
      </c>
    </row>
    <row r="58" spans="1:4" x14ac:dyDescent="0.25">
      <c r="A58" s="6" t="s">
        <v>98</v>
      </c>
      <c r="B58" s="8">
        <v>980.05</v>
      </c>
      <c r="C58" s="6" t="s">
        <v>99</v>
      </c>
      <c r="D58" s="6" t="s">
        <v>3</v>
      </c>
    </row>
    <row r="59" spans="1:4" x14ac:dyDescent="0.25">
      <c r="A59" s="6" t="s">
        <v>100</v>
      </c>
      <c r="B59" s="8">
        <v>1174.72</v>
      </c>
      <c r="C59" s="6" t="s">
        <v>101</v>
      </c>
      <c r="D59" s="6" t="s">
        <v>3</v>
      </c>
    </row>
    <row r="60" spans="1:4" x14ac:dyDescent="0.25">
      <c r="A60" s="6" t="s">
        <v>102</v>
      </c>
      <c r="B60" s="8">
        <v>1043.6400000000001</v>
      </c>
      <c r="C60" s="6" t="s">
        <v>103</v>
      </c>
      <c r="D60" s="6" t="s">
        <v>3</v>
      </c>
    </row>
    <row r="61" spans="1:4" x14ac:dyDescent="0.25">
      <c r="A61" s="6" t="s">
        <v>104</v>
      </c>
      <c r="B61" s="8">
        <v>1180.33</v>
      </c>
      <c r="C61" s="6" t="s">
        <v>105</v>
      </c>
      <c r="D61" s="6" t="s">
        <v>3</v>
      </c>
    </row>
    <row r="62" spans="1:4" x14ac:dyDescent="0.25">
      <c r="A62" s="6" t="s">
        <v>106</v>
      </c>
      <c r="B62" s="8">
        <v>936.79</v>
      </c>
      <c r="C62" s="6" t="s">
        <v>107</v>
      </c>
      <c r="D62" s="6" t="s">
        <v>3</v>
      </c>
    </row>
    <row r="63" spans="1:4" x14ac:dyDescent="0.25">
      <c r="A63" s="6" t="s">
        <v>108</v>
      </c>
      <c r="B63" s="8">
        <v>1047.8399999999999</v>
      </c>
      <c r="C63" s="6" t="s">
        <v>109</v>
      </c>
      <c r="D63" s="6" t="s">
        <v>3</v>
      </c>
    </row>
    <row r="64" spans="1:4" x14ac:dyDescent="0.25">
      <c r="A64" s="6" t="s">
        <v>110</v>
      </c>
      <c r="B64" s="8">
        <v>1076.46</v>
      </c>
      <c r="C64" s="6" t="s">
        <v>111</v>
      </c>
      <c r="D64" s="6" t="s">
        <v>3</v>
      </c>
    </row>
    <row r="65" spans="1:4" x14ac:dyDescent="0.25">
      <c r="A65" s="6" t="s">
        <v>112</v>
      </c>
      <c r="B65" s="8">
        <v>1053.8399999999999</v>
      </c>
      <c r="C65" s="6" t="s">
        <v>113</v>
      </c>
      <c r="D65" s="6" t="s">
        <v>3</v>
      </c>
    </row>
    <row r="66" spans="1:4" x14ac:dyDescent="0.25">
      <c r="A66" s="6" t="s">
        <v>110</v>
      </c>
      <c r="B66" s="8">
        <v>1076.46</v>
      </c>
      <c r="C66" s="6" t="s">
        <v>111</v>
      </c>
      <c r="D66" s="6" t="s">
        <v>3</v>
      </c>
    </row>
    <row r="67" spans="1:4" x14ac:dyDescent="0.25">
      <c r="A67" s="6" t="s">
        <v>114</v>
      </c>
      <c r="B67" s="8">
        <v>946.58</v>
      </c>
      <c r="C67" s="6" t="s">
        <v>19</v>
      </c>
      <c r="D67" s="6" t="s">
        <v>20</v>
      </c>
    </row>
    <row r="68" spans="1:4" x14ac:dyDescent="0.25">
      <c r="A68" s="6" t="s">
        <v>115</v>
      </c>
      <c r="B68" s="8">
        <v>1041.77</v>
      </c>
      <c r="C68" s="6" t="s">
        <v>40</v>
      </c>
      <c r="D68" s="6" t="s">
        <v>21</v>
      </c>
    </row>
    <row r="69" spans="1:4" x14ac:dyDescent="0.25">
      <c r="A69" s="6" t="s">
        <v>116</v>
      </c>
      <c r="B69" s="8">
        <v>946.58</v>
      </c>
      <c r="C69" s="6" t="s">
        <v>40</v>
      </c>
      <c r="D69" s="6" t="s">
        <v>21</v>
      </c>
    </row>
    <row r="70" spans="1:4" x14ac:dyDescent="0.25">
      <c r="A70" s="6" t="s">
        <v>117</v>
      </c>
      <c r="B70" s="8">
        <v>1041.77</v>
      </c>
      <c r="C70" s="6" t="s">
        <v>18</v>
      </c>
      <c r="D70" s="6" t="s">
        <v>21</v>
      </c>
    </row>
    <row r="71" spans="1:4" x14ac:dyDescent="0.25">
      <c r="A71" s="6" t="s">
        <v>139</v>
      </c>
      <c r="B71" s="8">
        <v>946.58</v>
      </c>
      <c r="C71" s="6" t="s">
        <v>138</v>
      </c>
      <c r="D71" s="6" t="s">
        <v>3</v>
      </c>
    </row>
    <row r="72" spans="1:4" x14ac:dyDescent="0.25">
      <c r="A72" s="6" t="s">
        <v>140</v>
      </c>
      <c r="B72" s="8">
        <v>1041.77</v>
      </c>
      <c r="C72" s="6" t="s">
        <v>146</v>
      </c>
      <c r="D72" s="6" t="s">
        <v>3</v>
      </c>
    </row>
    <row r="73" spans="1:4" x14ac:dyDescent="0.25">
      <c r="A73" s="6" t="s">
        <v>141</v>
      </c>
      <c r="B73" s="8">
        <v>872.97</v>
      </c>
      <c r="C73" s="6" t="s">
        <v>18</v>
      </c>
      <c r="D73" s="6" t="s">
        <v>21</v>
      </c>
    </row>
    <row r="74" spans="1:4" x14ac:dyDescent="0.25">
      <c r="A74" s="6" t="s">
        <v>118</v>
      </c>
      <c r="B74" s="8">
        <v>1116.8</v>
      </c>
      <c r="C74" s="6" t="s">
        <v>19</v>
      </c>
      <c r="D74" s="6" t="s">
        <v>20</v>
      </c>
    </row>
    <row r="75" spans="1:4" x14ac:dyDescent="0.25">
      <c r="A75" s="6" t="s">
        <v>119</v>
      </c>
      <c r="B75" s="8">
        <v>809.43</v>
      </c>
      <c r="C75" s="6" t="s">
        <v>43</v>
      </c>
      <c r="D75" s="6" t="s">
        <v>156</v>
      </c>
    </row>
    <row r="76" spans="1:4" x14ac:dyDescent="0.25">
      <c r="A76" s="6" t="s">
        <v>120</v>
      </c>
      <c r="B76" s="8">
        <v>1054.3900000000001</v>
      </c>
      <c r="C76" s="6" t="s">
        <v>22</v>
      </c>
      <c r="D76" s="6" t="s">
        <v>22</v>
      </c>
    </row>
    <row r="77" spans="1:4" x14ac:dyDescent="0.25">
      <c r="A77" s="6" t="s">
        <v>121</v>
      </c>
      <c r="B77" s="8">
        <v>1058.29</v>
      </c>
      <c r="C77" s="6" t="s">
        <v>42</v>
      </c>
      <c r="D77" s="6" t="s">
        <v>157</v>
      </c>
    </row>
    <row r="78" spans="1:4" ht="30" x14ac:dyDescent="0.25">
      <c r="A78" s="6" t="s">
        <v>122</v>
      </c>
      <c r="B78" s="8">
        <v>882.69</v>
      </c>
      <c r="C78" s="6" t="s">
        <v>41</v>
      </c>
      <c r="D78" s="6" t="s">
        <v>44</v>
      </c>
    </row>
    <row r="79" spans="1:4" x14ac:dyDescent="0.25">
      <c r="A79" s="6" t="s">
        <v>123</v>
      </c>
      <c r="B79" s="8">
        <v>935.79</v>
      </c>
      <c r="C79" s="6" t="s">
        <v>23</v>
      </c>
      <c r="D79" s="6" t="s">
        <v>158</v>
      </c>
    </row>
    <row r="80" spans="1:4" ht="30" x14ac:dyDescent="0.25">
      <c r="A80" s="6" t="s">
        <v>124</v>
      </c>
      <c r="B80" s="8">
        <v>1120.31</v>
      </c>
      <c r="C80" s="6" t="s">
        <v>40</v>
      </c>
      <c r="D80" s="6" t="s">
        <v>21</v>
      </c>
    </row>
    <row r="81" spans="1:4" ht="30" x14ac:dyDescent="0.25">
      <c r="A81" s="6" t="s">
        <v>125</v>
      </c>
      <c r="B81" s="8">
        <v>1056.03</v>
      </c>
      <c r="C81" s="6" t="s">
        <v>18</v>
      </c>
      <c r="D81" s="6" t="s">
        <v>21</v>
      </c>
    </row>
    <row r="82" spans="1:4" x14ac:dyDescent="0.25">
      <c r="A82" s="6" t="s">
        <v>126</v>
      </c>
      <c r="B82" s="8">
        <v>1181.5899999999999</v>
      </c>
      <c r="C82" s="6" t="s">
        <v>39</v>
      </c>
      <c r="D82" s="6" t="s">
        <v>159</v>
      </c>
    </row>
    <row r="83" spans="1:4" x14ac:dyDescent="0.25">
      <c r="A83" s="6" t="s">
        <v>127</v>
      </c>
      <c r="B83" s="8">
        <v>1031.1600000000001</v>
      </c>
      <c r="C83" s="6" t="s">
        <v>38</v>
      </c>
      <c r="D83" s="6" t="s">
        <v>37</v>
      </c>
    </row>
    <row r="84" spans="1:4" x14ac:dyDescent="0.25">
      <c r="A84" s="6" t="s">
        <v>128</v>
      </c>
      <c r="B84" s="8">
        <v>1178.3399999999999</v>
      </c>
      <c r="C84" s="6" t="s">
        <v>19</v>
      </c>
      <c r="D84" s="6" t="s">
        <v>20</v>
      </c>
    </row>
    <row r="85" spans="1:4" x14ac:dyDescent="0.25">
      <c r="A85" s="6" t="s">
        <v>129</v>
      </c>
      <c r="B85" s="8">
        <v>838.21</v>
      </c>
      <c r="C85" s="6" t="s">
        <v>43</v>
      </c>
      <c r="D85" s="6" t="s">
        <v>156</v>
      </c>
    </row>
    <row r="86" spans="1:4" x14ac:dyDescent="0.25">
      <c r="A86" s="6" t="s">
        <v>130</v>
      </c>
      <c r="B86" s="8">
        <v>935.68</v>
      </c>
      <c r="C86" s="6" t="s">
        <v>22</v>
      </c>
      <c r="D86" s="6" t="s">
        <v>22</v>
      </c>
    </row>
    <row r="87" spans="1:4" x14ac:dyDescent="0.25">
      <c r="A87" s="6" t="s">
        <v>131</v>
      </c>
      <c r="B87" s="8">
        <v>1110.68</v>
      </c>
      <c r="C87" s="6" t="s">
        <v>42</v>
      </c>
      <c r="D87" s="6" t="s">
        <v>157</v>
      </c>
    </row>
    <row r="88" spans="1:4" ht="30" x14ac:dyDescent="0.25">
      <c r="A88" s="6" t="s">
        <v>132</v>
      </c>
      <c r="B88" s="8">
        <v>1139.97</v>
      </c>
      <c r="C88" s="6" t="s">
        <v>41</v>
      </c>
      <c r="D88" s="6" t="s">
        <v>44</v>
      </c>
    </row>
    <row r="89" spans="1:4" x14ac:dyDescent="0.25">
      <c r="A89" s="6" t="s">
        <v>133</v>
      </c>
      <c r="B89" s="8">
        <v>1022.47</v>
      </c>
      <c r="C89" s="6" t="s">
        <v>23</v>
      </c>
      <c r="D89" s="6" t="s">
        <v>158</v>
      </c>
    </row>
    <row r="90" spans="1:4" x14ac:dyDescent="0.25">
      <c r="A90" s="6" t="s">
        <v>134</v>
      </c>
      <c r="B90" s="8">
        <v>816.46</v>
      </c>
      <c r="C90" s="6" t="s">
        <v>40</v>
      </c>
      <c r="D90" s="6" t="s">
        <v>21</v>
      </c>
    </row>
    <row r="91" spans="1:4" x14ac:dyDescent="0.25">
      <c r="A91" s="6" t="s">
        <v>135</v>
      </c>
      <c r="B91" s="8">
        <v>1039.8599999999999</v>
      </c>
      <c r="C91" s="6" t="s">
        <v>18</v>
      </c>
      <c r="D91" s="6" t="s">
        <v>21</v>
      </c>
    </row>
    <row r="92" spans="1:4" x14ac:dyDescent="0.25">
      <c r="A92" s="6" t="s">
        <v>136</v>
      </c>
      <c r="B92" s="8">
        <v>1103.03</v>
      </c>
      <c r="C92" s="6" t="s">
        <v>39</v>
      </c>
      <c r="D92" s="6" t="s">
        <v>159</v>
      </c>
    </row>
    <row r="93" spans="1:4" x14ac:dyDescent="0.25">
      <c r="A93" s="6" t="s">
        <v>137</v>
      </c>
      <c r="B93" s="8">
        <v>1194.97</v>
      </c>
      <c r="C93" s="6" t="s">
        <v>38</v>
      </c>
      <c r="D93" s="6" t="s">
        <v>37</v>
      </c>
    </row>
  </sheetData>
  <autoFilter ref="A1:D9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2" sqref="B2"/>
    </sheetView>
  </sheetViews>
  <sheetFormatPr baseColWidth="10" defaultRowHeight="15" x14ac:dyDescent="0.25"/>
  <cols>
    <col min="1" max="1" width="29.85546875" customWidth="1"/>
    <col min="3" max="3" width="25.140625" bestFit="1" customWidth="1"/>
    <col min="4" max="4" width="10.85546875" customWidth="1"/>
    <col min="5" max="5" width="28.28515625" customWidth="1"/>
    <col min="6" max="6" width="13.28515625" customWidth="1"/>
    <col min="7" max="7" width="13" customWidth="1"/>
    <col min="8" max="8" width="26.140625" customWidth="1"/>
  </cols>
  <sheetData>
    <row r="1" spans="1:8" ht="30" x14ac:dyDescent="0.25">
      <c r="A1" s="4" t="s">
        <v>2</v>
      </c>
      <c r="B1" s="4" t="s">
        <v>6</v>
      </c>
      <c r="C1" s="4" t="s">
        <v>147</v>
      </c>
      <c r="D1" s="4" t="s">
        <v>151</v>
      </c>
      <c r="E1" s="4" t="s">
        <v>148</v>
      </c>
      <c r="F1" s="4" t="s">
        <v>150</v>
      </c>
      <c r="G1" s="4" t="s">
        <v>152</v>
      </c>
      <c r="H1" s="4" t="s">
        <v>1</v>
      </c>
    </row>
    <row r="2" spans="1:8" s="15" customFormat="1" ht="30" x14ac:dyDescent="0.25">
      <c r="A2" s="45" t="s">
        <v>409</v>
      </c>
      <c r="B2" s="7">
        <v>183.14</v>
      </c>
      <c r="C2" s="6" t="s">
        <v>410</v>
      </c>
      <c r="D2" s="45" t="s">
        <v>411</v>
      </c>
      <c r="E2" s="45" t="s">
        <v>19</v>
      </c>
      <c r="F2" s="46">
        <v>1</v>
      </c>
      <c r="G2" s="7">
        <f>B$2*F2/SUM(F$2:F$4)</f>
        <v>45.784999999999997</v>
      </c>
      <c r="H2" s="45" t="s">
        <v>20</v>
      </c>
    </row>
    <row r="3" spans="1:8" s="15" customFormat="1" x14ac:dyDescent="0.25">
      <c r="A3" s="45"/>
      <c r="B3" s="45"/>
      <c r="C3" s="45"/>
      <c r="D3" s="45"/>
      <c r="E3" s="6" t="s">
        <v>153</v>
      </c>
      <c r="F3" s="46">
        <v>2</v>
      </c>
      <c r="G3" s="7">
        <f t="shared" ref="G3:G4" si="0">B$2*F3/SUM(F$2:F$4)</f>
        <v>91.57</v>
      </c>
      <c r="H3" s="6" t="s">
        <v>21</v>
      </c>
    </row>
    <row r="4" spans="1:8" s="15" customFormat="1" x14ac:dyDescent="0.25">
      <c r="A4" s="45"/>
      <c r="B4" s="45"/>
      <c r="C4" s="45"/>
      <c r="D4" s="45"/>
      <c r="E4" s="6" t="s">
        <v>412</v>
      </c>
      <c r="F4" s="46">
        <v>1</v>
      </c>
      <c r="G4" s="7">
        <f t="shared" si="0"/>
        <v>45.784999999999997</v>
      </c>
      <c r="H4" s="6" t="s">
        <v>21</v>
      </c>
    </row>
    <row r="5" spans="1:8" s="5" customFormat="1" ht="17.25" x14ac:dyDescent="0.25">
      <c r="A5" s="6" t="s">
        <v>143</v>
      </c>
      <c r="B5" s="7">
        <v>3542</v>
      </c>
      <c r="C5" s="6" t="s">
        <v>138</v>
      </c>
      <c r="D5" s="6" t="s">
        <v>149</v>
      </c>
      <c r="E5" s="6" t="s">
        <v>19</v>
      </c>
      <c r="F5" s="6">
        <v>410</v>
      </c>
      <c r="G5" s="7">
        <f>B$5*F5/SUM(F$5:F$10)</f>
        <v>1048.5342960288808</v>
      </c>
      <c r="H5" s="6" t="s">
        <v>20</v>
      </c>
    </row>
    <row r="6" spans="1:8" s="5" customFormat="1" x14ac:dyDescent="0.25">
      <c r="A6" s="6"/>
      <c r="B6" s="7"/>
      <c r="C6" s="6"/>
      <c r="D6" s="6"/>
      <c r="E6" s="6" t="s">
        <v>43</v>
      </c>
      <c r="F6" s="6">
        <v>180</v>
      </c>
      <c r="G6" s="7">
        <f t="shared" ref="G6:G10" si="1">B$5*F6/SUM(F$5:F$10)</f>
        <v>460.33212996389892</v>
      </c>
      <c r="H6" s="7"/>
    </row>
    <row r="7" spans="1:8" s="5" customFormat="1" x14ac:dyDescent="0.25">
      <c r="A7" s="6"/>
      <c r="B7" s="7"/>
      <c r="C7" s="6"/>
      <c r="D7" s="6"/>
      <c r="E7" s="6" t="s">
        <v>22</v>
      </c>
      <c r="F7" s="6">
        <v>680</v>
      </c>
      <c r="G7" s="7">
        <f t="shared" si="1"/>
        <v>1739.0324909747292</v>
      </c>
      <c r="H7" s="6" t="s">
        <v>22</v>
      </c>
    </row>
    <row r="8" spans="1:8" s="5" customFormat="1" x14ac:dyDescent="0.25">
      <c r="A8" s="6"/>
      <c r="B8" s="7"/>
      <c r="C8" s="6"/>
      <c r="D8" s="6"/>
      <c r="E8" s="6" t="s">
        <v>42</v>
      </c>
      <c r="F8" s="6">
        <v>30</v>
      </c>
      <c r="G8" s="7">
        <f t="shared" si="1"/>
        <v>76.722021660649816</v>
      </c>
      <c r="H8" s="7"/>
    </row>
    <row r="9" spans="1:8" s="5" customFormat="1" ht="30" x14ac:dyDescent="0.25">
      <c r="A9" s="6"/>
      <c r="B9" s="7"/>
      <c r="C9" s="6"/>
      <c r="D9" s="6"/>
      <c r="E9" s="6" t="s">
        <v>41</v>
      </c>
      <c r="F9" s="6">
        <v>50</v>
      </c>
      <c r="G9" s="7">
        <f t="shared" si="1"/>
        <v>127.87003610108303</v>
      </c>
      <c r="H9" s="6" t="s">
        <v>44</v>
      </c>
    </row>
    <row r="10" spans="1:8" s="5" customFormat="1" x14ac:dyDescent="0.25">
      <c r="A10" s="6"/>
      <c r="B10" s="7"/>
      <c r="C10" s="6"/>
      <c r="D10" s="6"/>
      <c r="E10" s="6" t="s">
        <v>23</v>
      </c>
      <c r="F10" s="6">
        <v>35</v>
      </c>
      <c r="G10" s="7">
        <f t="shared" si="1"/>
        <v>89.509025270758116</v>
      </c>
      <c r="H10" s="7"/>
    </row>
    <row r="11" spans="1:8" s="5" customFormat="1" ht="17.25" x14ac:dyDescent="0.25">
      <c r="A11" s="6" t="s">
        <v>144</v>
      </c>
      <c r="B11" s="7">
        <v>1340</v>
      </c>
      <c r="C11" s="6" t="s">
        <v>146</v>
      </c>
      <c r="D11" s="6" t="s">
        <v>149</v>
      </c>
      <c r="E11" s="6" t="s">
        <v>153</v>
      </c>
      <c r="F11" s="6">
        <v>2560</v>
      </c>
      <c r="G11" s="7">
        <f>B$11*F11/SUM(F$11:F$13)</f>
        <v>1232.183908045977</v>
      </c>
      <c r="H11" s="6" t="s">
        <v>21</v>
      </c>
    </row>
    <row r="12" spans="1:8" s="5" customFormat="1" x14ac:dyDescent="0.25">
      <c r="A12" s="6"/>
      <c r="B12" s="7"/>
      <c r="C12" s="6"/>
      <c r="D12" s="6"/>
      <c r="E12" s="6" t="s">
        <v>154</v>
      </c>
      <c r="F12" s="6">
        <v>184</v>
      </c>
      <c r="G12" s="7">
        <f t="shared" ref="G12:G13" si="2">B$11*F12/SUM(F$11:F$13)</f>
        <v>88.563218390804593</v>
      </c>
      <c r="H12" s="6"/>
    </row>
    <row r="13" spans="1:8" s="5" customFormat="1" ht="30" x14ac:dyDescent="0.25">
      <c r="A13" s="6"/>
      <c r="B13" s="7"/>
      <c r="C13" s="6"/>
      <c r="D13" s="6"/>
      <c r="E13" s="6" t="s">
        <v>155</v>
      </c>
      <c r="F13" s="6">
        <v>40</v>
      </c>
      <c r="G13" s="7">
        <f t="shared" si="2"/>
        <v>19.25287356321839</v>
      </c>
      <c r="H13" s="6" t="s">
        <v>37</v>
      </c>
    </row>
    <row r="14" spans="1:8" s="5" customFormat="1" ht="17.25" x14ac:dyDescent="0.25">
      <c r="A14" s="6" t="s">
        <v>139</v>
      </c>
      <c r="B14" s="8">
        <v>946.58</v>
      </c>
      <c r="C14" s="6" t="s">
        <v>138</v>
      </c>
      <c r="D14" s="6" t="s">
        <v>149</v>
      </c>
      <c r="E14" s="6" t="s">
        <v>19</v>
      </c>
      <c r="F14" s="6">
        <v>410</v>
      </c>
      <c r="G14" s="7">
        <f>B$14*F14/SUM(F$14:F$19)</f>
        <v>280.21501805054152</v>
      </c>
      <c r="H14" s="6" t="s">
        <v>20</v>
      </c>
    </row>
    <row r="15" spans="1:8" s="5" customFormat="1" x14ac:dyDescent="0.25">
      <c r="A15" s="6"/>
      <c r="B15" s="8"/>
      <c r="C15" s="6"/>
      <c r="D15" s="6"/>
      <c r="E15" s="6" t="s">
        <v>43</v>
      </c>
      <c r="F15" s="6">
        <v>180</v>
      </c>
      <c r="G15" s="7">
        <f t="shared" ref="G15:G19" si="3">B$14*F15/SUM(F$14:F$19)</f>
        <v>123.0212274368231</v>
      </c>
      <c r="H15" s="7"/>
    </row>
    <row r="16" spans="1:8" s="5" customFormat="1" x14ac:dyDescent="0.25">
      <c r="A16" s="6"/>
      <c r="B16" s="8"/>
      <c r="C16" s="6"/>
      <c r="D16" s="6"/>
      <c r="E16" s="6" t="s">
        <v>22</v>
      </c>
      <c r="F16" s="6">
        <v>680</v>
      </c>
      <c r="G16" s="7">
        <f t="shared" si="3"/>
        <v>464.74685920577622</v>
      </c>
      <c r="H16" s="6" t="s">
        <v>22</v>
      </c>
    </row>
    <row r="17" spans="1:8" s="5" customFormat="1" x14ac:dyDescent="0.25">
      <c r="A17" s="6"/>
      <c r="B17" s="8"/>
      <c r="C17" s="6"/>
      <c r="D17" s="6"/>
      <c r="E17" s="6" t="s">
        <v>42</v>
      </c>
      <c r="F17" s="6">
        <v>30</v>
      </c>
      <c r="G17" s="7">
        <f t="shared" si="3"/>
        <v>20.503537906137186</v>
      </c>
      <c r="H17" s="7"/>
    </row>
    <row r="18" spans="1:8" s="5" customFormat="1" ht="30" x14ac:dyDescent="0.25">
      <c r="A18" s="6"/>
      <c r="B18" s="8"/>
      <c r="C18" s="6"/>
      <c r="D18" s="6"/>
      <c r="E18" s="6" t="s">
        <v>41</v>
      </c>
      <c r="F18" s="6">
        <v>50</v>
      </c>
      <c r="G18" s="7">
        <f t="shared" si="3"/>
        <v>34.172563176895309</v>
      </c>
      <c r="H18" s="6" t="s">
        <v>44</v>
      </c>
    </row>
    <row r="19" spans="1:8" s="5" customFormat="1" x14ac:dyDescent="0.25">
      <c r="A19" s="6"/>
      <c r="B19" s="8"/>
      <c r="C19" s="6"/>
      <c r="D19" s="6"/>
      <c r="E19" s="6" t="s">
        <v>23</v>
      </c>
      <c r="F19" s="6">
        <v>35</v>
      </c>
      <c r="G19" s="7">
        <f t="shared" si="3"/>
        <v>23.920794223826718</v>
      </c>
      <c r="H19" s="7"/>
    </row>
    <row r="20" spans="1:8" s="5" customFormat="1" ht="30" x14ac:dyDescent="0.25">
      <c r="A20" s="6" t="s">
        <v>140</v>
      </c>
      <c r="B20" s="8">
        <v>1041.77</v>
      </c>
      <c r="C20" s="6" t="s">
        <v>146</v>
      </c>
      <c r="D20" s="6" t="s">
        <v>149</v>
      </c>
      <c r="E20" s="6" t="s">
        <v>153</v>
      </c>
      <c r="F20" s="6">
        <v>2560</v>
      </c>
      <c r="G20" s="7">
        <f>B$20*F20/SUM(F$20:F$22)</f>
        <v>957.94942528735635</v>
      </c>
      <c r="H20" s="6" t="s">
        <v>21</v>
      </c>
    </row>
    <row r="21" spans="1:8" x14ac:dyDescent="0.25">
      <c r="A21" s="2"/>
      <c r="B21" s="2"/>
      <c r="C21" s="2"/>
      <c r="D21" s="2"/>
      <c r="E21" s="6" t="s">
        <v>154</v>
      </c>
      <c r="F21" s="6">
        <v>184</v>
      </c>
      <c r="G21" s="7">
        <f t="shared" ref="G21:G22" si="4">B$20*F21/SUM(F$20:F$22)</f>
        <v>68.852614942528731</v>
      </c>
      <c r="H21" s="2"/>
    </row>
    <row r="22" spans="1:8" ht="30" x14ac:dyDescent="0.25">
      <c r="A22" s="2"/>
      <c r="B22" s="2"/>
      <c r="C22" s="2"/>
      <c r="D22" s="2"/>
      <c r="E22" s="6" t="s">
        <v>155</v>
      </c>
      <c r="F22" s="6">
        <v>40</v>
      </c>
      <c r="G22" s="7">
        <f t="shared" si="4"/>
        <v>14.967959770114943</v>
      </c>
      <c r="H22" s="6" t="s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/>
  </sheetViews>
  <sheetFormatPr baseColWidth="10" defaultRowHeight="15" x14ac:dyDescent="0.25"/>
  <cols>
    <col min="1" max="1" width="21.42578125" customWidth="1"/>
    <col min="2" max="2" width="12.42578125" bestFit="1" customWidth="1"/>
    <col min="3" max="4" width="26.28515625" customWidth="1"/>
    <col min="5" max="5" width="16.42578125" customWidth="1"/>
    <col min="6" max="6" width="11.7109375" customWidth="1"/>
    <col min="7" max="7" width="12" customWidth="1"/>
    <col min="8" max="8" width="24.7109375" customWidth="1"/>
  </cols>
  <sheetData>
    <row r="1" spans="1:8" ht="30" x14ac:dyDescent="0.25">
      <c r="A1" s="4" t="s">
        <v>2</v>
      </c>
      <c r="B1" s="4" t="s">
        <v>6</v>
      </c>
      <c r="C1" s="4" t="s">
        <v>147</v>
      </c>
      <c r="D1" s="4" t="s">
        <v>151</v>
      </c>
      <c r="E1" s="4" t="s">
        <v>148</v>
      </c>
      <c r="F1" s="4" t="s">
        <v>150</v>
      </c>
      <c r="G1" s="4" t="s">
        <v>152</v>
      </c>
      <c r="H1" s="4" t="s">
        <v>1</v>
      </c>
    </row>
    <row r="2" spans="1:8" s="5" customFormat="1" x14ac:dyDescent="0.25">
      <c r="A2" s="6" t="s">
        <v>9</v>
      </c>
      <c r="B2" s="7">
        <v>9620</v>
      </c>
      <c r="C2" s="6" t="s">
        <v>160</v>
      </c>
      <c r="D2" s="6" t="s">
        <v>173</v>
      </c>
      <c r="E2" s="10" t="s">
        <v>177</v>
      </c>
      <c r="F2" s="11">
        <v>17030.659265772461</v>
      </c>
      <c r="G2" s="7">
        <f>B$2*F2/SUM(F$2:F$6)</f>
        <v>2380.337330491875</v>
      </c>
      <c r="H2" s="6"/>
    </row>
    <row r="3" spans="1:8" s="5" customFormat="1" x14ac:dyDescent="0.25">
      <c r="A3" s="6"/>
      <c r="B3" s="7"/>
      <c r="C3" s="6"/>
      <c r="D3" s="6"/>
      <c r="E3" s="10" t="s">
        <v>178</v>
      </c>
      <c r="F3" s="11">
        <v>17329.011688242284</v>
      </c>
      <c r="G3" s="7">
        <f t="shared" ref="G3:G6" si="0">B$2*F3/SUM(F$2:F$6)</f>
        <v>2422.0373843632415</v>
      </c>
      <c r="H3" s="6"/>
    </row>
    <row r="4" spans="1:8" s="5" customFormat="1" x14ac:dyDescent="0.25">
      <c r="A4" s="6"/>
      <c r="B4" s="7"/>
      <c r="C4" s="6"/>
      <c r="D4" s="6"/>
      <c r="E4" s="10" t="s">
        <v>179</v>
      </c>
      <c r="F4" s="11">
        <v>16953.641475964014</v>
      </c>
      <c r="G4" s="7">
        <f t="shared" si="0"/>
        <v>2369.5727254738254</v>
      </c>
      <c r="H4" s="6"/>
    </row>
    <row r="5" spans="1:8" s="5" customFormat="1" x14ac:dyDescent="0.25">
      <c r="A5" s="6"/>
      <c r="B5" s="7"/>
      <c r="C5" s="6"/>
      <c r="D5" s="6"/>
      <c r="E5" s="10" t="s">
        <v>180</v>
      </c>
      <c r="F5" s="11">
        <v>0</v>
      </c>
      <c r="G5" s="7">
        <f t="shared" si="0"/>
        <v>0</v>
      </c>
      <c r="H5" s="6"/>
    </row>
    <row r="6" spans="1:8" s="5" customFormat="1" x14ac:dyDescent="0.25">
      <c r="A6" s="6"/>
      <c r="B6" s="7"/>
      <c r="C6" s="6"/>
      <c r="D6" s="6"/>
      <c r="E6" s="10" t="s">
        <v>181</v>
      </c>
      <c r="F6" s="11">
        <v>17515.14311622574</v>
      </c>
      <c r="G6" s="7">
        <f t="shared" si="0"/>
        <v>2448.052559671059</v>
      </c>
      <c r="H6" s="6"/>
    </row>
    <row r="7" spans="1:8" s="5" customFormat="1" x14ac:dyDescent="0.25">
      <c r="A7" s="6" t="s">
        <v>10</v>
      </c>
      <c r="B7" s="7">
        <v>9845</v>
      </c>
      <c r="C7" s="6" t="s">
        <v>161</v>
      </c>
      <c r="D7" s="6" t="s">
        <v>173</v>
      </c>
      <c r="E7" s="10" t="s">
        <v>182</v>
      </c>
      <c r="F7" s="11">
        <v>35908.677434584286</v>
      </c>
      <c r="G7" s="7">
        <f>B$7*F7/SUM(F$7:F$11)</f>
        <v>1990.6862188717221</v>
      </c>
      <c r="H7" s="7"/>
    </row>
    <row r="8" spans="1:8" s="5" customFormat="1" x14ac:dyDescent="0.25">
      <c r="A8" s="6"/>
      <c r="B8" s="7"/>
      <c r="C8" s="6"/>
      <c r="D8" s="6"/>
      <c r="E8" s="10" t="s">
        <v>183</v>
      </c>
      <c r="F8" s="11">
        <v>34727.67716261922</v>
      </c>
      <c r="G8" s="7">
        <f t="shared" ref="G8:G11" si="1">B$7*F8/SUM(F$7:F$11)</f>
        <v>1925.2145520255262</v>
      </c>
      <c r="H8" s="7"/>
    </row>
    <row r="9" spans="1:8" s="5" customFormat="1" x14ac:dyDescent="0.25">
      <c r="A9" s="6"/>
      <c r="B9" s="7"/>
      <c r="C9" s="6"/>
      <c r="D9" s="6"/>
      <c r="E9" s="10" t="s">
        <v>184</v>
      </c>
      <c r="F9" s="11">
        <v>35444.556137053827</v>
      </c>
      <c r="G9" s="7">
        <f t="shared" si="1"/>
        <v>1964.9565084817509</v>
      </c>
      <c r="H9" s="7"/>
    </row>
    <row r="10" spans="1:8" s="5" customFormat="1" x14ac:dyDescent="0.25">
      <c r="A10" s="6"/>
      <c r="B10" s="7"/>
      <c r="C10" s="6"/>
      <c r="D10" s="6"/>
      <c r="E10" s="10" t="s">
        <v>185</v>
      </c>
      <c r="F10" s="11">
        <v>36295.869175391694</v>
      </c>
      <c r="G10" s="7">
        <f t="shared" si="1"/>
        <v>2012.1511492883435</v>
      </c>
      <c r="H10" s="7"/>
    </row>
    <row r="11" spans="1:8" s="5" customFormat="1" x14ac:dyDescent="0.25">
      <c r="A11" s="6"/>
      <c r="B11" s="7"/>
      <c r="C11" s="6"/>
      <c r="D11" s="6"/>
      <c r="E11" s="10" t="s">
        <v>186</v>
      </c>
      <c r="F11" s="11">
        <v>35210.690175842545</v>
      </c>
      <c r="G11" s="7">
        <f t="shared" si="1"/>
        <v>1951.9915713326561</v>
      </c>
      <c r="H11" s="7"/>
    </row>
    <row r="12" spans="1:8" s="5" customFormat="1" x14ac:dyDescent="0.25">
      <c r="A12" s="6" t="s">
        <v>11</v>
      </c>
      <c r="B12" s="7">
        <v>19170</v>
      </c>
      <c r="C12" s="6" t="s">
        <v>164</v>
      </c>
      <c r="D12" s="6" t="s">
        <v>173</v>
      </c>
      <c r="E12" s="10" t="s">
        <v>187</v>
      </c>
      <c r="F12" s="11">
        <v>63944.580656527316</v>
      </c>
      <c r="G12" s="7">
        <f>B$12*F12/SUM(F$12:F$21)</f>
        <v>2024.4651293092279</v>
      </c>
      <c r="H12" s="6"/>
    </row>
    <row r="13" spans="1:8" s="5" customFormat="1" x14ac:dyDescent="0.25">
      <c r="A13" s="6"/>
      <c r="B13" s="7"/>
      <c r="C13" s="6"/>
      <c r="D13" s="6"/>
      <c r="E13" s="10" t="s">
        <v>188</v>
      </c>
      <c r="F13" s="11">
        <v>61167.444955330866</v>
      </c>
      <c r="G13" s="7">
        <f t="shared" ref="G13:G21" si="2">B$12*F13/SUM(F$12:F$21)</f>
        <v>1936.5418943969344</v>
      </c>
      <c r="H13" s="6"/>
    </row>
    <row r="14" spans="1:8" s="5" customFormat="1" x14ac:dyDescent="0.25">
      <c r="A14" s="6"/>
      <c r="B14" s="7"/>
      <c r="C14" s="6"/>
      <c r="D14" s="6"/>
      <c r="E14" s="10" t="s">
        <v>189</v>
      </c>
      <c r="F14" s="11">
        <v>59522.58269200223</v>
      </c>
      <c r="G14" s="7">
        <f t="shared" si="2"/>
        <v>1884.4660771746417</v>
      </c>
      <c r="H14" s="6"/>
    </row>
    <row r="15" spans="1:8" s="5" customFormat="1" x14ac:dyDescent="0.25">
      <c r="A15" s="6"/>
      <c r="B15" s="7"/>
      <c r="C15" s="6"/>
      <c r="D15" s="6"/>
      <c r="E15" s="10" t="s">
        <v>190</v>
      </c>
      <c r="F15" s="11">
        <v>59309.238582091224</v>
      </c>
      <c r="G15" s="7">
        <f t="shared" si="2"/>
        <v>1877.7116703644963</v>
      </c>
      <c r="H15" s="6"/>
    </row>
    <row r="16" spans="1:8" s="5" customFormat="1" x14ac:dyDescent="0.25">
      <c r="A16" s="6"/>
      <c r="B16" s="7"/>
      <c r="C16" s="6"/>
      <c r="D16" s="6"/>
      <c r="E16" s="10" t="s">
        <v>191</v>
      </c>
      <c r="F16" s="11">
        <v>61724.802371763712</v>
      </c>
      <c r="G16" s="7">
        <f t="shared" si="2"/>
        <v>1954.1876533110637</v>
      </c>
      <c r="H16" s="6"/>
    </row>
    <row r="17" spans="1:8" s="5" customFormat="1" x14ac:dyDescent="0.25">
      <c r="A17" s="6"/>
      <c r="B17" s="7"/>
      <c r="C17" s="6"/>
      <c r="D17" s="6"/>
      <c r="E17" s="10" t="s">
        <v>192</v>
      </c>
      <c r="F17" s="11">
        <v>62869.87665051916</v>
      </c>
      <c r="G17" s="7">
        <f t="shared" si="2"/>
        <v>1990.4403415609272</v>
      </c>
      <c r="H17" s="6"/>
    </row>
    <row r="18" spans="1:8" s="5" customFormat="1" x14ac:dyDescent="0.25">
      <c r="A18" s="6"/>
      <c r="B18" s="7"/>
      <c r="C18" s="6"/>
      <c r="D18" s="6"/>
      <c r="E18" s="10" t="s">
        <v>193</v>
      </c>
      <c r="F18" s="11">
        <v>59032.40686240964</v>
      </c>
      <c r="G18" s="7">
        <f t="shared" si="2"/>
        <v>1868.9472659782602</v>
      </c>
      <c r="H18" s="6"/>
    </row>
    <row r="19" spans="1:8" s="5" customFormat="1" x14ac:dyDescent="0.25">
      <c r="A19" s="6"/>
      <c r="B19" s="7"/>
      <c r="C19" s="6"/>
      <c r="D19" s="6"/>
      <c r="E19" s="10" t="s">
        <v>194</v>
      </c>
      <c r="F19" s="11">
        <v>60587.151012270821</v>
      </c>
      <c r="G19" s="7">
        <f t="shared" si="2"/>
        <v>1918.1699723292199</v>
      </c>
      <c r="H19" s="6"/>
    </row>
    <row r="20" spans="1:8" s="5" customFormat="1" x14ac:dyDescent="0.25">
      <c r="A20" s="6"/>
      <c r="B20" s="7"/>
      <c r="C20" s="6"/>
      <c r="D20" s="6"/>
      <c r="E20" s="10" t="s">
        <v>195</v>
      </c>
      <c r="F20" s="11">
        <v>59122.978821340897</v>
      </c>
      <c r="G20" s="7">
        <f t="shared" si="2"/>
        <v>1871.8147454529396</v>
      </c>
      <c r="H20" s="6"/>
    </row>
    <row r="21" spans="1:8" s="5" customFormat="1" x14ac:dyDescent="0.25">
      <c r="A21" s="6"/>
      <c r="B21" s="7"/>
      <c r="C21" s="6"/>
      <c r="D21" s="6"/>
      <c r="E21" s="10" t="s">
        <v>196</v>
      </c>
      <c r="F21" s="11">
        <v>58220.901069424443</v>
      </c>
      <c r="G21" s="7">
        <f t="shared" si="2"/>
        <v>1843.2552501222888</v>
      </c>
      <c r="H21" s="6"/>
    </row>
    <row r="22" spans="1:8" x14ac:dyDescent="0.25">
      <c r="A22" s="6" t="s">
        <v>12</v>
      </c>
      <c r="B22" s="7">
        <v>13235</v>
      </c>
      <c r="C22" s="6" t="s">
        <v>162</v>
      </c>
      <c r="D22" s="6" t="s">
        <v>173</v>
      </c>
      <c r="E22" s="10" t="s">
        <v>197</v>
      </c>
      <c r="F22" s="11">
        <v>19875.835297324047</v>
      </c>
      <c r="G22" s="7">
        <f>B$22*F22/SUM(F$22:F$28)</f>
        <v>1878.208730743972</v>
      </c>
      <c r="H22" s="2"/>
    </row>
    <row r="23" spans="1:8" x14ac:dyDescent="0.25">
      <c r="A23" s="6"/>
      <c r="B23" s="7"/>
      <c r="C23" s="6"/>
      <c r="D23" s="6"/>
      <c r="E23" s="10" t="s">
        <v>198</v>
      </c>
      <c r="F23" s="11">
        <v>19248.649973086842</v>
      </c>
      <c r="G23" s="7">
        <f t="shared" ref="G23:G28" si="3">B$22*F23/SUM(F$22:F$28)</f>
        <v>1818.9415384898982</v>
      </c>
      <c r="H23" s="2"/>
    </row>
    <row r="24" spans="1:8" x14ac:dyDescent="0.25">
      <c r="A24" s="6"/>
      <c r="B24" s="7"/>
      <c r="C24" s="6"/>
      <c r="D24" s="6"/>
      <c r="E24" s="10" t="s">
        <v>199</v>
      </c>
      <c r="F24" s="11">
        <v>20750.621482278548</v>
      </c>
      <c r="G24" s="7">
        <f t="shared" si="3"/>
        <v>1960.8734854844663</v>
      </c>
      <c r="H24" s="2"/>
    </row>
    <row r="25" spans="1:8" x14ac:dyDescent="0.25">
      <c r="A25" s="6"/>
      <c r="B25" s="7"/>
      <c r="C25" s="6"/>
      <c r="D25" s="6"/>
      <c r="E25" s="10" t="s">
        <v>200</v>
      </c>
      <c r="F25" s="11">
        <v>19800.874884861023</v>
      </c>
      <c r="G25" s="7">
        <f t="shared" si="3"/>
        <v>1871.1251893962944</v>
      </c>
      <c r="H25" s="2"/>
    </row>
    <row r="26" spans="1:8" x14ac:dyDescent="0.25">
      <c r="A26" s="6"/>
      <c r="B26" s="7"/>
      <c r="C26" s="6"/>
      <c r="D26" s="6"/>
      <c r="E26" s="10" t="s">
        <v>201</v>
      </c>
      <c r="F26" s="11">
        <v>19878.366667063056</v>
      </c>
      <c r="G26" s="7">
        <f t="shared" si="3"/>
        <v>1878.4479378350663</v>
      </c>
      <c r="H26" s="2"/>
    </row>
    <row r="27" spans="1:8" x14ac:dyDescent="0.25">
      <c r="A27" s="6"/>
      <c r="B27" s="7"/>
      <c r="C27" s="6"/>
      <c r="D27" s="6"/>
      <c r="E27" s="10" t="s">
        <v>202</v>
      </c>
      <c r="F27" s="11">
        <v>19640.812543491847</v>
      </c>
      <c r="G27" s="7">
        <f t="shared" si="3"/>
        <v>1855.9997628405924</v>
      </c>
      <c r="H27" s="2"/>
    </row>
    <row r="28" spans="1:8" x14ac:dyDescent="0.25">
      <c r="A28" s="6"/>
      <c r="B28" s="7"/>
      <c r="C28" s="6"/>
      <c r="D28" s="6"/>
      <c r="E28" s="10" t="s">
        <v>203</v>
      </c>
      <c r="F28" s="11">
        <v>20862.052098554257</v>
      </c>
      <c r="G28" s="7">
        <f t="shared" si="3"/>
        <v>1971.4033552097098</v>
      </c>
      <c r="H28" s="2"/>
    </row>
    <row r="29" spans="1:8" x14ac:dyDescent="0.25">
      <c r="A29" s="6" t="s">
        <v>13</v>
      </c>
      <c r="B29" s="7">
        <v>4750</v>
      </c>
      <c r="C29" s="9" t="s">
        <v>165</v>
      </c>
      <c r="D29" s="2" t="s">
        <v>174</v>
      </c>
      <c r="E29" s="10" t="s">
        <v>187</v>
      </c>
      <c r="F29" s="2">
        <v>1</v>
      </c>
      <c r="G29" s="7">
        <f>B$29*F29/SUM(F$29:F$31)</f>
        <v>1583.3333333333333</v>
      </c>
      <c r="H29" s="2"/>
    </row>
    <row r="30" spans="1:8" x14ac:dyDescent="0.25">
      <c r="A30" s="6"/>
      <c r="B30" s="7"/>
      <c r="C30" s="9"/>
      <c r="D30" s="2"/>
      <c r="E30" s="10" t="s">
        <v>204</v>
      </c>
      <c r="F30" s="2">
        <v>1</v>
      </c>
      <c r="G30" s="7">
        <f t="shared" ref="G30:G31" si="4">B$29*F30/SUM(F$29:F$31)</f>
        <v>1583.3333333333333</v>
      </c>
      <c r="H30" s="2"/>
    </row>
    <row r="31" spans="1:8" x14ac:dyDescent="0.25">
      <c r="A31" s="6"/>
      <c r="B31" s="7"/>
      <c r="C31" s="9"/>
      <c r="D31" s="2"/>
      <c r="E31" s="10" t="s">
        <v>183</v>
      </c>
      <c r="F31" s="2">
        <v>1</v>
      </c>
      <c r="G31" s="7">
        <f t="shared" si="4"/>
        <v>1583.3333333333333</v>
      </c>
      <c r="H31" s="2"/>
    </row>
    <row r="32" spans="1:8" ht="30" x14ac:dyDescent="0.25">
      <c r="A32" s="6" t="s">
        <v>14</v>
      </c>
      <c r="B32" s="7">
        <v>2400</v>
      </c>
      <c r="C32" s="9" t="s">
        <v>166</v>
      </c>
      <c r="D32" s="2" t="s">
        <v>176</v>
      </c>
      <c r="E32" s="10" t="s">
        <v>186</v>
      </c>
      <c r="F32" s="2">
        <v>1</v>
      </c>
      <c r="G32" s="7">
        <f>B$32*F32/SUM(F$32:F$33)</f>
        <v>1200</v>
      </c>
      <c r="H32" s="2"/>
    </row>
    <row r="33" spans="1:8" x14ac:dyDescent="0.25">
      <c r="A33" s="6"/>
      <c r="B33" s="7"/>
      <c r="C33" s="9"/>
      <c r="D33" s="2"/>
      <c r="E33" s="10" t="s">
        <v>194</v>
      </c>
      <c r="F33" s="2">
        <v>1</v>
      </c>
      <c r="G33" s="7">
        <f t="shared" ref="G33" si="5">B$32*F33/SUM(F$32:F$33)</f>
        <v>1200</v>
      </c>
      <c r="H33" s="2"/>
    </row>
    <row r="34" spans="1:8" ht="30" x14ac:dyDescent="0.25">
      <c r="A34" s="6" t="s">
        <v>15</v>
      </c>
      <c r="B34" s="7">
        <v>2640</v>
      </c>
      <c r="C34" s="9" t="s">
        <v>167</v>
      </c>
      <c r="D34" s="2" t="s">
        <v>175</v>
      </c>
      <c r="E34" s="10" t="s">
        <v>205</v>
      </c>
      <c r="F34" s="2">
        <v>1</v>
      </c>
      <c r="G34" s="7">
        <f>B$34*F34/SUM(F$34:F$36)</f>
        <v>880</v>
      </c>
      <c r="H34" s="2"/>
    </row>
    <row r="35" spans="1:8" x14ac:dyDescent="0.25">
      <c r="A35" s="6"/>
      <c r="B35" s="7"/>
      <c r="C35" s="9"/>
      <c r="D35" s="2"/>
      <c r="E35" s="10" t="s">
        <v>178</v>
      </c>
      <c r="F35" s="2">
        <v>1</v>
      </c>
      <c r="G35" s="7">
        <f t="shared" ref="G35:G36" si="6">B$34*F35/SUM(F$34:F$36)</f>
        <v>880</v>
      </c>
      <c r="H35" s="2"/>
    </row>
    <row r="36" spans="1:8" x14ac:dyDescent="0.25">
      <c r="A36" s="6"/>
      <c r="B36" s="7"/>
      <c r="C36" s="9"/>
      <c r="D36" s="2"/>
      <c r="E36" s="10" t="s">
        <v>183</v>
      </c>
      <c r="F36" s="2">
        <v>1</v>
      </c>
      <c r="G36" s="7">
        <f t="shared" si="6"/>
        <v>880</v>
      </c>
      <c r="H36" s="2"/>
    </row>
    <row r="37" spans="1:8" ht="30" x14ac:dyDescent="0.25">
      <c r="A37" s="6" t="s">
        <v>16</v>
      </c>
      <c r="B37" s="7">
        <v>7820</v>
      </c>
      <c r="C37" s="6" t="s">
        <v>168</v>
      </c>
      <c r="D37" s="2" t="s">
        <v>172</v>
      </c>
      <c r="E37" s="10" t="s">
        <v>206</v>
      </c>
      <c r="F37" s="11">
        <v>379.5</v>
      </c>
      <c r="G37" s="7">
        <f>B$37*F37/SUM(F$37:F$41)</f>
        <v>1599.9710021987835</v>
      </c>
      <c r="H37" s="2"/>
    </row>
    <row r="38" spans="1:8" x14ac:dyDescent="0.25">
      <c r="A38" s="6"/>
      <c r="B38" s="7"/>
      <c r="C38" s="6"/>
      <c r="D38" s="2"/>
      <c r="E38" s="10" t="s">
        <v>205</v>
      </c>
      <c r="F38" s="11">
        <v>386.67511327219705</v>
      </c>
      <c r="G38" s="7">
        <f t="shared" ref="G38:G41" si="7">B$37*F38/SUM(F$37:F$41)</f>
        <v>1630.2212608891837</v>
      </c>
      <c r="H38" s="2"/>
    </row>
    <row r="39" spans="1:8" x14ac:dyDescent="0.25">
      <c r="A39" s="6"/>
      <c r="B39" s="7"/>
      <c r="C39" s="6"/>
      <c r="D39" s="2"/>
      <c r="E39" s="10" t="s">
        <v>204</v>
      </c>
      <c r="F39" s="11">
        <v>380.05</v>
      </c>
      <c r="G39" s="7">
        <f t="shared" si="7"/>
        <v>1602.2898007526946</v>
      </c>
      <c r="H39" s="2"/>
    </row>
    <row r="40" spans="1:8" x14ac:dyDescent="0.25">
      <c r="A40" s="6"/>
      <c r="B40" s="7"/>
      <c r="C40" s="6"/>
      <c r="D40" s="2"/>
      <c r="E40" s="10" t="s">
        <v>207</v>
      </c>
      <c r="F40" s="11">
        <v>366.67802471631649</v>
      </c>
      <c r="G40" s="7">
        <f t="shared" si="7"/>
        <v>1545.9135881149807</v>
      </c>
      <c r="H40" s="2"/>
    </row>
    <row r="41" spans="1:8" x14ac:dyDescent="0.25">
      <c r="A41" s="6"/>
      <c r="B41" s="7"/>
      <c r="C41" s="6"/>
      <c r="D41" s="2"/>
      <c r="E41" s="10" t="s">
        <v>208</v>
      </c>
      <c r="F41" s="11">
        <v>341.93672843507102</v>
      </c>
      <c r="G41" s="7">
        <f t="shared" si="7"/>
        <v>1441.6043480443577</v>
      </c>
      <c r="H41" s="2"/>
    </row>
    <row r="42" spans="1:8" x14ac:dyDescent="0.25">
      <c r="A42" s="6" t="s">
        <v>5</v>
      </c>
      <c r="B42" s="7">
        <v>157905</v>
      </c>
      <c r="C42" s="2" t="s">
        <v>169</v>
      </c>
      <c r="D42" s="2" t="s">
        <v>172</v>
      </c>
      <c r="E42" s="10" t="s">
        <v>187</v>
      </c>
      <c r="F42" s="11">
        <v>356.32</v>
      </c>
      <c r="G42" s="7">
        <f>B$42*F42/SUM(F$42:F$73)</f>
        <v>5142.9072741572882</v>
      </c>
      <c r="H42" s="2" t="s">
        <v>171</v>
      </c>
    </row>
    <row r="43" spans="1:8" x14ac:dyDescent="0.25">
      <c r="A43" s="6"/>
      <c r="B43" s="7"/>
      <c r="C43" s="2"/>
      <c r="D43" s="2"/>
      <c r="E43" s="10" t="s">
        <v>188</v>
      </c>
      <c r="F43" s="11">
        <v>413.12</v>
      </c>
      <c r="G43" s="7">
        <f t="shared" ref="G43:G73" si="8">B$42*F43/SUM(F$42:F$73)</f>
        <v>5962.7241050175653</v>
      </c>
      <c r="H43" s="2" t="s">
        <v>171</v>
      </c>
    </row>
    <row r="44" spans="1:8" x14ac:dyDescent="0.25">
      <c r="A44" s="6"/>
      <c r="B44" s="7"/>
      <c r="C44" s="2"/>
      <c r="D44" s="2"/>
      <c r="E44" s="10" t="s">
        <v>206</v>
      </c>
      <c r="F44" s="11">
        <v>379.5</v>
      </c>
      <c r="G44" s="7">
        <f t="shared" si="8"/>
        <v>5477.4733681597745</v>
      </c>
      <c r="H44" s="2" t="s">
        <v>171</v>
      </c>
    </row>
    <row r="45" spans="1:8" x14ac:dyDescent="0.25">
      <c r="A45" s="6"/>
      <c r="B45" s="7"/>
      <c r="C45" s="2"/>
      <c r="D45" s="2"/>
      <c r="E45" s="10" t="s">
        <v>189</v>
      </c>
      <c r="F45" s="11">
        <v>312.95999999999998</v>
      </c>
      <c r="G45" s="7">
        <f t="shared" si="8"/>
        <v>4517.0752708808513</v>
      </c>
      <c r="H45" s="2" t="s">
        <v>171</v>
      </c>
    </row>
    <row r="46" spans="1:8" x14ac:dyDescent="0.25">
      <c r="A46" s="6"/>
      <c r="B46" s="7"/>
      <c r="C46" s="2"/>
      <c r="D46" s="2"/>
      <c r="E46" s="10" t="s">
        <v>197</v>
      </c>
      <c r="F46" s="11">
        <v>324.00000000000006</v>
      </c>
      <c r="G46" s="7">
        <f t="shared" si="8"/>
        <v>4676.4199506818632</v>
      </c>
      <c r="H46" s="2" t="s">
        <v>171</v>
      </c>
    </row>
    <row r="47" spans="1:8" x14ac:dyDescent="0.25">
      <c r="A47" s="6"/>
      <c r="B47" s="7"/>
      <c r="C47" s="2"/>
      <c r="D47" s="2"/>
      <c r="E47" s="10" t="s">
        <v>190</v>
      </c>
      <c r="F47" s="11">
        <v>339.28</v>
      </c>
      <c r="G47" s="7">
        <f t="shared" si="8"/>
        <v>4896.9622248992046</v>
      </c>
      <c r="H47" s="2" t="s">
        <v>171</v>
      </c>
    </row>
    <row r="48" spans="1:8" x14ac:dyDescent="0.25">
      <c r="A48" s="6"/>
      <c r="B48" s="7"/>
      <c r="C48" s="2"/>
      <c r="D48" s="2"/>
      <c r="E48" s="10" t="s">
        <v>198</v>
      </c>
      <c r="F48" s="11">
        <v>407</v>
      </c>
      <c r="G48" s="7">
        <f t="shared" si="8"/>
        <v>5874.391728171352</v>
      </c>
      <c r="H48" s="2" t="s">
        <v>171</v>
      </c>
    </row>
    <row r="49" spans="1:8" x14ac:dyDescent="0.25">
      <c r="A49" s="6"/>
      <c r="B49" s="7"/>
      <c r="C49" s="2"/>
      <c r="D49" s="2"/>
      <c r="E49" s="10" t="s">
        <v>205</v>
      </c>
      <c r="F49" s="11">
        <v>386.67511327219705</v>
      </c>
      <c r="G49" s="7">
        <f t="shared" si="8"/>
        <v>5581.0346115378752</v>
      </c>
      <c r="H49" s="2" t="s">
        <v>171</v>
      </c>
    </row>
    <row r="50" spans="1:8" x14ac:dyDescent="0.25">
      <c r="A50" s="6"/>
      <c r="B50" s="7"/>
      <c r="C50" s="2"/>
      <c r="D50" s="2"/>
      <c r="E50" s="10" t="s">
        <v>177</v>
      </c>
      <c r="F50" s="11">
        <v>338.94631156665469</v>
      </c>
      <c r="G50" s="7">
        <f t="shared" si="8"/>
        <v>4892.1459679639956</v>
      </c>
      <c r="H50" s="2" t="s">
        <v>171</v>
      </c>
    </row>
    <row r="51" spans="1:8" x14ac:dyDescent="0.25">
      <c r="A51" s="6"/>
      <c r="B51" s="7"/>
      <c r="C51" s="2"/>
      <c r="D51" s="2"/>
      <c r="E51" s="10" t="s">
        <v>191</v>
      </c>
      <c r="F51" s="11">
        <v>411.05</v>
      </c>
      <c r="G51" s="7">
        <f t="shared" si="8"/>
        <v>5932.8469775548756</v>
      </c>
      <c r="H51" s="2" t="s">
        <v>171</v>
      </c>
    </row>
    <row r="52" spans="1:8" x14ac:dyDescent="0.25">
      <c r="A52" s="6"/>
      <c r="B52" s="7"/>
      <c r="C52" s="2"/>
      <c r="D52" s="2"/>
      <c r="E52" s="10" t="s">
        <v>182</v>
      </c>
      <c r="F52" s="11">
        <v>327.85248112515012</v>
      </c>
      <c r="G52" s="7">
        <f t="shared" si="8"/>
        <v>4732.0243321425951</v>
      </c>
      <c r="H52" s="2" t="s">
        <v>171</v>
      </c>
    </row>
    <row r="53" spans="1:8" x14ac:dyDescent="0.25">
      <c r="A53" s="6"/>
      <c r="B53" s="7"/>
      <c r="C53" s="2"/>
      <c r="D53" s="2"/>
      <c r="E53" s="10" t="s">
        <v>204</v>
      </c>
      <c r="F53" s="11">
        <v>380.05</v>
      </c>
      <c r="G53" s="7">
        <f t="shared" si="8"/>
        <v>5485.4117353600059</v>
      </c>
      <c r="H53" s="2" t="s">
        <v>171</v>
      </c>
    </row>
    <row r="54" spans="1:8" x14ac:dyDescent="0.25">
      <c r="A54" s="6"/>
      <c r="B54" s="7"/>
      <c r="C54" s="2"/>
      <c r="D54" s="2"/>
      <c r="E54" s="10" t="s">
        <v>199</v>
      </c>
      <c r="F54" s="11">
        <v>325.8816585827152</v>
      </c>
      <c r="G54" s="7">
        <f t="shared" si="8"/>
        <v>4703.5786720910637</v>
      </c>
      <c r="H54" s="2" t="s">
        <v>171</v>
      </c>
    </row>
    <row r="55" spans="1:8" x14ac:dyDescent="0.25">
      <c r="A55" s="6"/>
      <c r="B55" s="7"/>
      <c r="C55" s="2"/>
      <c r="D55" s="2"/>
      <c r="E55" s="10" t="s">
        <v>192</v>
      </c>
      <c r="F55" s="11">
        <v>328.91357561615996</v>
      </c>
      <c r="G55" s="7">
        <f t="shared" si="8"/>
        <v>4747.3395279676479</v>
      </c>
      <c r="H55" s="2" t="s">
        <v>171</v>
      </c>
    </row>
    <row r="56" spans="1:8" x14ac:dyDescent="0.25">
      <c r="A56" s="6"/>
      <c r="B56" s="7"/>
      <c r="C56" s="2"/>
      <c r="D56" s="2"/>
      <c r="E56" s="10" t="s">
        <v>178</v>
      </c>
      <c r="F56" s="11">
        <v>372.25604497999234</v>
      </c>
      <c r="G56" s="7">
        <f t="shared" si="8"/>
        <v>5372.918504649263</v>
      </c>
      <c r="H56" s="2" t="s">
        <v>171</v>
      </c>
    </row>
    <row r="57" spans="1:8" x14ac:dyDescent="0.25">
      <c r="A57" s="6"/>
      <c r="B57" s="7"/>
      <c r="C57" s="2"/>
      <c r="D57" s="2"/>
      <c r="E57" s="10" t="s">
        <v>193</v>
      </c>
      <c r="F57" s="11">
        <v>321.03625661409251</v>
      </c>
      <c r="G57" s="7">
        <f t="shared" si="8"/>
        <v>4633.6430719826058</v>
      </c>
      <c r="H57" s="2" t="s">
        <v>171</v>
      </c>
    </row>
    <row r="58" spans="1:8" x14ac:dyDescent="0.25">
      <c r="A58" s="6"/>
      <c r="B58" s="7"/>
      <c r="C58" s="2"/>
      <c r="D58" s="2"/>
      <c r="E58" s="10" t="s">
        <v>194</v>
      </c>
      <c r="F58" s="11">
        <v>347.36043547942552</v>
      </c>
      <c r="G58" s="7">
        <f t="shared" si="8"/>
        <v>5013.5903412145844</v>
      </c>
      <c r="H58" s="2" t="s">
        <v>171</v>
      </c>
    </row>
    <row r="59" spans="1:8" x14ac:dyDescent="0.25">
      <c r="A59" s="6"/>
      <c r="B59" s="7"/>
      <c r="C59" s="2"/>
      <c r="D59" s="2"/>
      <c r="E59" s="10" t="s">
        <v>200</v>
      </c>
      <c r="F59" s="11">
        <v>346.82000000000005</v>
      </c>
      <c r="G59" s="7">
        <f t="shared" si="8"/>
        <v>5005.790022516926</v>
      </c>
      <c r="H59" s="2" t="s">
        <v>171</v>
      </c>
    </row>
    <row r="60" spans="1:8" x14ac:dyDescent="0.25">
      <c r="A60" s="6"/>
      <c r="B60" s="7"/>
      <c r="C60" s="2"/>
      <c r="D60" s="2"/>
      <c r="E60" s="10" t="s">
        <v>201</v>
      </c>
      <c r="F60" s="11">
        <v>321.83186811527321</v>
      </c>
      <c r="G60" s="7">
        <f t="shared" si="8"/>
        <v>4645.1264469736961</v>
      </c>
      <c r="H60" s="2" t="s">
        <v>171</v>
      </c>
    </row>
    <row r="61" spans="1:8" x14ac:dyDescent="0.25">
      <c r="A61" s="6"/>
      <c r="B61" s="7"/>
      <c r="C61" s="2"/>
      <c r="D61" s="2"/>
      <c r="E61" s="10" t="s">
        <v>179</v>
      </c>
      <c r="F61" s="11">
        <v>339.87000000000012</v>
      </c>
      <c r="G61" s="7">
        <f t="shared" si="8"/>
        <v>4905.4779278958185</v>
      </c>
      <c r="H61" s="2" t="s">
        <v>171</v>
      </c>
    </row>
    <row r="62" spans="1:8" x14ac:dyDescent="0.25">
      <c r="A62" s="6"/>
      <c r="B62" s="7"/>
      <c r="C62" s="2"/>
      <c r="D62" s="2"/>
      <c r="E62" s="10" t="s">
        <v>195</v>
      </c>
      <c r="F62" s="11">
        <v>310.44148029886105</v>
      </c>
      <c r="G62" s="7">
        <f t="shared" si="8"/>
        <v>4480.7244814469268</v>
      </c>
      <c r="H62" s="2" t="s">
        <v>171</v>
      </c>
    </row>
    <row r="63" spans="1:8" x14ac:dyDescent="0.25">
      <c r="A63" s="6"/>
      <c r="B63" s="7"/>
      <c r="C63" s="2"/>
      <c r="D63" s="2"/>
      <c r="E63" s="10" t="s">
        <v>183</v>
      </c>
      <c r="F63" s="11">
        <v>381.77180868372352</v>
      </c>
      <c r="G63" s="7">
        <f t="shared" si="8"/>
        <v>5510.2632800508145</v>
      </c>
      <c r="H63" s="2" t="s">
        <v>171</v>
      </c>
    </row>
    <row r="64" spans="1:8" x14ac:dyDescent="0.25">
      <c r="A64" s="6"/>
      <c r="B64" s="7"/>
      <c r="C64" s="2"/>
      <c r="D64" s="2"/>
      <c r="E64" s="10" t="s">
        <v>207</v>
      </c>
      <c r="F64" s="11">
        <v>366.67802471631649</v>
      </c>
      <c r="G64" s="7">
        <f t="shared" si="8"/>
        <v>5292.408735370369</v>
      </c>
      <c r="H64" s="2" t="s">
        <v>171</v>
      </c>
    </row>
    <row r="65" spans="1:8" x14ac:dyDescent="0.25">
      <c r="A65" s="6"/>
      <c r="B65" s="7"/>
      <c r="C65" s="2"/>
      <c r="D65" s="2"/>
      <c r="E65" s="10" t="s">
        <v>202</v>
      </c>
      <c r="F65" s="11">
        <v>314.65761041719134</v>
      </c>
      <c r="G65" s="7">
        <f t="shared" si="8"/>
        <v>4541.5775524346745</v>
      </c>
      <c r="H65" s="2" t="s">
        <v>171</v>
      </c>
    </row>
    <row r="66" spans="1:8" x14ac:dyDescent="0.25">
      <c r="A66" s="6"/>
      <c r="B66" s="7"/>
      <c r="C66" s="2"/>
      <c r="D66" s="2"/>
      <c r="E66" s="10" t="s">
        <v>196</v>
      </c>
      <c r="F66" s="11">
        <v>362.25531398661582</v>
      </c>
      <c r="G66" s="7">
        <f t="shared" si="8"/>
        <v>5228.574004838064</v>
      </c>
      <c r="H66" s="2" t="s">
        <v>171</v>
      </c>
    </row>
    <row r="67" spans="1:8" x14ac:dyDescent="0.25">
      <c r="A67" s="6"/>
      <c r="B67" s="7"/>
      <c r="C67" s="2"/>
      <c r="D67" s="2"/>
      <c r="E67" s="10" t="s">
        <v>184</v>
      </c>
      <c r="F67" s="11">
        <v>341.53888466643377</v>
      </c>
      <c r="G67" s="7">
        <f t="shared" si="8"/>
        <v>4929.5655993448845</v>
      </c>
      <c r="H67" s="2" t="s">
        <v>171</v>
      </c>
    </row>
    <row r="68" spans="1:8" x14ac:dyDescent="0.25">
      <c r="A68" s="6"/>
      <c r="B68" s="7"/>
      <c r="C68" s="2"/>
      <c r="D68" s="2"/>
      <c r="E68" s="10" t="s">
        <v>180</v>
      </c>
      <c r="F68" s="11">
        <v>0</v>
      </c>
      <c r="G68" s="7">
        <f t="shared" si="8"/>
        <v>0</v>
      </c>
      <c r="H68" s="2" t="s">
        <v>171</v>
      </c>
    </row>
    <row r="69" spans="1:8" x14ac:dyDescent="0.25">
      <c r="A69" s="6"/>
      <c r="B69" s="7"/>
      <c r="C69" s="2"/>
      <c r="D69" s="2"/>
      <c r="E69" s="10" t="s">
        <v>185</v>
      </c>
      <c r="F69" s="11">
        <v>328.06754092431424</v>
      </c>
      <c r="G69" s="7">
        <f t="shared" si="8"/>
        <v>4735.1283751530918</v>
      </c>
      <c r="H69" s="2" t="s">
        <v>171</v>
      </c>
    </row>
    <row r="70" spans="1:8" x14ac:dyDescent="0.25">
      <c r="A70" s="6"/>
      <c r="B70" s="7"/>
      <c r="C70" s="2"/>
      <c r="D70" s="2"/>
      <c r="E70" s="10" t="s">
        <v>181</v>
      </c>
      <c r="F70" s="11">
        <v>303.39815235202485</v>
      </c>
      <c r="G70" s="7">
        <f t="shared" si="8"/>
        <v>4379.0653477130381</v>
      </c>
      <c r="H70" s="2" t="s">
        <v>171</v>
      </c>
    </row>
    <row r="71" spans="1:8" x14ac:dyDescent="0.25">
      <c r="A71" s="6"/>
      <c r="B71" s="7"/>
      <c r="C71" s="2"/>
      <c r="D71" s="2"/>
      <c r="E71" s="10" t="s">
        <v>186</v>
      </c>
      <c r="F71" s="11">
        <v>420.62</v>
      </c>
      <c r="G71" s="7">
        <f t="shared" si="8"/>
        <v>6070.974566838905</v>
      </c>
      <c r="H71" s="2" t="s">
        <v>171</v>
      </c>
    </row>
    <row r="72" spans="1:8" x14ac:dyDescent="0.25">
      <c r="A72" s="6"/>
      <c r="B72" s="7"/>
      <c r="C72" s="2"/>
      <c r="D72" s="2"/>
      <c r="E72" s="10" t="s">
        <v>208</v>
      </c>
      <c r="F72" s="11">
        <v>341.93672843507102</v>
      </c>
      <c r="G72" s="7">
        <f t="shared" si="8"/>
        <v>4935.3078355699145</v>
      </c>
      <c r="H72" s="2" t="s">
        <v>171</v>
      </c>
    </row>
    <row r="73" spans="1:8" x14ac:dyDescent="0.25">
      <c r="A73" s="6"/>
      <c r="B73" s="7"/>
      <c r="C73" s="2"/>
      <c r="D73" s="2"/>
      <c r="E73" s="10" t="s">
        <v>203</v>
      </c>
      <c r="F73" s="11">
        <v>388.16426728047685</v>
      </c>
      <c r="G73" s="7">
        <f t="shared" si="8"/>
        <v>5602.5281594204598</v>
      </c>
      <c r="H73" s="2" t="s">
        <v>171</v>
      </c>
    </row>
    <row r="74" spans="1:8" ht="30" x14ac:dyDescent="0.25">
      <c r="A74" s="6" t="s">
        <v>7</v>
      </c>
      <c r="B74" s="7">
        <v>1260</v>
      </c>
      <c r="C74" s="2" t="s">
        <v>163</v>
      </c>
      <c r="D74" s="2" t="s">
        <v>172</v>
      </c>
      <c r="E74" s="10" t="s">
        <v>187</v>
      </c>
      <c r="F74" s="11">
        <v>356.32</v>
      </c>
      <c r="G74" s="7">
        <f>B$74*F74/SUM(F$74:F$79)</f>
        <v>210.96565596737446</v>
      </c>
      <c r="H74" s="2" t="s">
        <v>171</v>
      </c>
    </row>
    <row r="75" spans="1:8" x14ac:dyDescent="0.25">
      <c r="A75" s="6"/>
      <c r="B75" s="7"/>
      <c r="C75" s="2"/>
      <c r="D75" s="2"/>
      <c r="E75" s="10" t="s">
        <v>189</v>
      </c>
      <c r="F75" s="11">
        <v>312.95999999999998</v>
      </c>
      <c r="G75" s="7">
        <f t="shared" ref="G75:G79" si="9">B$74*F75/SUM(F$74:F$79)</f>
        <v>185.29358916577658</v>
      </c>
      <c r="H75" s="2" t="s">
        <v>171</v>
      </c>
    </row>
    <row r="76" spans="1:8" x14ac:dyDescent="0.25">
      <c r="A76" s="6"/>
      <c r="B76" s="7"/>
      <c r="C76" s="2"/>
      <c r="D76" s="2"/>
      <c r="E76" s="10" t="s">
        <v>204</v>
      </c>
      <c r="F76" s="11">
        <v>380.05</v>
      </c>
      <c r="G76" s="7">
        <f t="shared" si="9"/>
        <v>225.01542868882089</v>
      </c>
      <c r="H76" s="2" t="s">
        <v>171</v>
      </c>
    </row>
    <row r="77" spans="1:8" x14ac:dyDescent="0.25">
      <c r="A77" s="6"/>
      <c r="B77" s="7"/>
      <c r="C77" s="2"/>
      <c r="D77" s="2"/>
      <c r="E77" s="10" t="s">
        <v>178</v>
      </c>
      <c r="F77" s="11">
        <v>372.25604497999234</v>
      </c>
      <c r="G77" s="7">
        <f t="shared" si="9"/>
        <v>220.40087762972757</v>
      </c>
      <c r="H77" s="2" t="s">
        <v>171</v>
      </c>
    </row>
    <row r="78" spans="1:8" x14ac:dyDescent="0.25">
      <c r="A78" s="6"/>
      <c r="B78" s="7"/>
      <c r="C78" s="2"/>
      <c r="D78" s="2"/>
      <c r="E78" s="10" t="s">
        <v>179</v>
      </c>
      <c r="F78" s="11">
        <v>339.87000000000012</v>
      </c>
      <c r="G78" s="7">
        <f t="shared" si="9"/>
        <v>201.22613800412995</v>
      </c>
      <c r="H78" s="2" t="s">
        <v>171</v>
      </c>
    </row>
    <row r="79" spans="1:8" x14ac:dyDescent="0.25">
      <c r="A79" s="6"/>
      <c r="B79" s="7"/>
      <c r="C79" s="2"/>
      <c r="D79" s="2"/>
      <c r="E79" s="10" t="s">
        <v>207</v>
      </c>
      <c r="F79" s="11">
        <v>366.67802471631649</v>
      </c>
      <c r="G79" s="7">
        <f t="shared" si="9"/>
        <v>217.09831054417054</v>
      </c>
      <c r="H79" s="2" t="s">
        <v>171</v>
      </c>
    </row>
    <row r="80" spans="1:8" ht="30" x14ac:dyDescent="0.25">
      <c r="A80" s="6" t="s">
        <v>8</v>
      </c>
      <c r="B80" s="7">
        <v>840</v>
      </c>
      <c r="C80" s="2" t="s">
        <v>170</v>
      </c>
      <c r="D80" s="2" t="s">
        <v>172</v>
      </c>
      <c r="E80" s="10" t="s">
        <v>188</v>
      </c>
      <c r="F80" s="11">
        <v>413.12</v>
      </c>
      <c r="G80" s="7">
        <f>B$80*F80/SUM(F$80:F$82)</f>
        <v>279.68857294840177</v>
      </c>
      <c r="H80" s="2" t="s">
        <v>171</v>
      </c>
    </row>
    <row r="81" spans="1:8" x14ac:dyDescent="0.25">
      <c r="A81" s="2"/>
      <c r="B81" s="2"/>
      <c r="C81" s="2"/>
      <c r="D81" s="2"/>
      <c r="E81" s="10" t="s">
        <v>198</v>
      </c>
      <c r="F81" s="11">
        <v>407</v>
      </c>
      <c r="G81" s="7">
        <f t="shared" ref="G81:G82" si="10">B$80*F81/SUM(F$80:F$82)</f>
        <v>275.54523913148603</v>
      </c>
      <c r="H81" s="2" t="s">
        <v>171</v>
      </c>
    </row>
    <row r="82" spans="1:8" x14ac:dyDescent="0.25">
      <c r="A82" s="2"/>
      <c r="B82" s="2"/>
      <c r="C82" s="2"/>
      <c r="D82" s="2"/>
      <c r="E82" s="10" t="s">
        <v>203</v>
      </c>
      <c r="F82" s="11">
        <v>420.62</v>
      </c>
      <c r="G82" s="7">
        <f t="shared" si="10"/>
        <v>284.7661879201122</v>
      </c>
      <c r="H82" s="2" t="s">
        <v>171</v>
      </c>
    </row>
  </sheetData>
  <autoFilter ref="A1:H8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baseColWidth="10" defaultRowHeight="15" x14ac:dyDescent="0.25"/>
  <cols>
    <col min="1" max="1" width="47.85546875" bestFit="1" customWidth="1"/>
    <col min="2" max="2" width="12.42578125" bestFit="1" customWidth="1"/>
    <col min="3" max="3" width="28.7109375" bestFit="1" customWidth="1"/>
    <col min="4" max="4" width="15.85546875" bestFit="1" customWidth="1"/>
    <col min="5" max="5" width="40" customWidth="1"/>
  </cols>
  <sheetData>
    <row r="1" spans="1:7" ht="30" x14ac:dyDescent="0.25">
      <c r="A1" s="4" t="s">
        <v>2</v>
      </c>
      <c r="B1" s="4" t="s">
        <v>6</v>
      </c>
      <c r="C1" s="4" t="s">
        <v>147</v>
      </c>
      <c r="D1" s="4" t="s">
        <v>151</v>
      </c>
      <c r="E1" s="4" t="s">
        <v>209</v>
      </c>
      <c r="F1" s="4" t="s">
        <v>150</v>
      </c>
      <c r="G1" s="4" t="s">
        <v>152</v>
      </c>
    </row>
    <row r="2" spans="1:7" s="5" customFormat="1" x14ac:dyDescent="0.25">
      <c r="A2" s="6" t="s">
        <v>28</v>
      </c>
      <c r="B2" s="7">
        <v>12177.6</v>
      </c>
      <c r="C2" s="6" t="s">
        <v>211</v>
      </c>
      <c r="D2" s="2" t="s">
        <v>210</v>
      </c>
      <c r="E2" s="6" t="s">
        <v>215</v>
      </c>
      <c r="F2" s="6">
        <v>0.3</v>
      </c>
      <c r="G2" s="7">
        <f>B$2*F2</f>
        <v>3653.28</v>
      </c>
    </row>
    <row r="3" spans="1:7" s="5" customFormat="1" x14ac:dyDescent="0.25">
      <c r="A3" s="6"/>
      <c r="B3" s="7"/>
      <c r="C3" s="6"/>
      <c r="D3" s="2"/>
      <c r="E3" s="6" t="s">
        <v>216</v>
      </c>
      <c r="F3" s="6">
        <v>0.7</v>
      </c>
      <c r="G3" s="7">
        <f>B$2*F3</f>
        <v>8524.32</v>
      </c>
    </row>
    <row r="4" spans="1:7" s="5" customFormat="1" x14ac:dyDescent="0.25">
      <c r="A4" s="6" t="s">
        <v>30</v>
      </c>
      <c r="B4" s="7">
        <v>10384</v>
      </c>
      <c r="C4" s="6" t="s">
        <v>212</v>
      </c>
      <c r="D4" s="2" t="s">
        <v>210</v>
      </c>
      <c r="E4" s="6" t="s">
        <v>217</v>
      </c>
      <c r="F4" s="6">
        <v>0.4</v>
      </c>
      <c r="G4" s="7">
        <f>B$4*F4</f>
        <v>4153.6000000000004</v>
      </c>
    </row>
    <row r="5" spans="1:7" s="5" customFormat="1" x14ac:dyDescent="0.25">
      <c r="A5" s="6"/>
      <c r="B5" s="7"/>
      <c r="C5" s="6"/>
      <c r="D5" s="2"/>
      <c r="E5" s="6" t="s">
        <v>218</v>
      </c>
      <c r="F5" s="6">
        <v>0.6</v>
      </c>
      <c r="G5" s="7">
        <f>B$4*F5</f>
        <v>6230.4</v>
      </c>
    </row>
    <row r="6" spans="1:7" s="5" customFormat="1" x14ac:dyDescent="0.25">
      <c r="A6" s="6" t="s">
        <v>32</v>
      </c>
      <c r="B6" s="7">
        <v>4862.34</v>
      </c>
      <c r="C6" s="6" t="s">
        <v>213</v>
      </c>
      <c r="D6" s="2" t="s">
        <v>210</v>
      </c>
      <c r="E6" s="6" t="s">
        <v>219</v>
      </c>
      <c r="F6" s="6">
        <v>0.8</v>
      </c>
      <c r="G6" s="7">
        <f>B$6*F6</f>
        <v>3889.8720000000003</v>
      </c>
    </row>
    <row r="7" spans="1:7" s="5" customFormat="1" x14ac:dyDescent="0.25">
      <c r="A7" s="6"/>
      <c r="B7" s="7"/>
      <c r="C7" s="6"/>
      <c r="D7" s="2"/>
      <c r="E7" s="6" t="s">
        <v>220</v>
      </c>
      <c r="F7" s="6">
        <v>0.1</v>
      </c>
      <c r="G7" s="7">
        <f t="shared" ref="G7:G8" si="0">B$6*F7</f>
        <v>486.23400000000004</v>
      </c>
    </row>
    <row r="8" spans="1:7" s="5" customFormat="1" x14ac:dyDescent="0.25">
      <c r="A8" s="6"/>
      <c r="B8" s="7"/>
      <c r="C8" s="6"/>
      <c r="D8" s="2"/>
      <c r="E8" s="6" t="s">
        <v>221</v>
      </c>
      <c r="F8" s="6">
        <v>0.1</v>
      </c>
      <c r="G8" s="7">
        <f t="shared" si="0"/>
        <v>486.23400000000004</v>
      </c>
    </row>
    <row r="9" spans="1:7" s="5" customFormat="1" x14ac:dyDescent="0.25">
      <c r="A9" s="6" t="s">
        <v>35</v>
      </c>
      <c r="B9" s="7">
        <v>5921.2</v>
      </c>
      <c r="C9" s="6" t="s">
        <v>214</v>
      </c>
      <c r="D9" s="2" t="s">
        <v>210</v>
      </c>
      <c r="E9" s="6" t="s">
        <v>222</v>
      </c>
      <c r="F9" s="6">
        <v>0.5</v>
      </c>
      <c r="G9" s="7">
        <f>B$9*F9</f>
        <v>2960.6</v>
      </c>
    </row>
    <row r="10" spans="1:7" s="5" customFormat="1" x14ac:dyDescent="0.25">
      <c r="A10" s="6"/>
      <c r="B10" s="7"/>
      <c r="C10" s="6"/>
      <c r="D10" s="2"/>
      <c r="E10" s="6" t="s">
        <v>223</v>
      </c>
      <c r="F10" s="6">
        <v>0.5</v>
      </c>
      <c r="G10" s="7">
        <f>B$9*F10</f>
        <v>2960.6</v>
      </c>
    </row>
    <row r="11" spans="1:7" s="5" customFormat="1" x14ac:dyDescent="0.25">
      <c r="A11" s="6" t="s">
        <v>119</v>
      </c>
      <c r="B11" s="8">
        <v>809.43</v>
      </c>
      <c r="C11" s="6" t="s">
        <v>211</v>
      </c>
      <c r="D11" s="2" t="s">
        <v>210</v>
      </c>
      <c r="E11" s="6" t="s">
        <v>215</v>
      </c>
      <c r="F11" s="6">
        <v>0.3</v>
      </c>
      <c r="G11" s="7">
        <f>B$11*F11</f>
        <v>242.82899999999998</v>
      </c>
    </row>
    <row r="12" spans="1:7" s="5" customFormat="1" x14ac:dyDescent="0.25">
      <c r="A12" s="6"/>
      <c r="B12" s="8"/>
      <c r="C12" s="6"/>
      <c r="D12" s="2"/>
      <c r="E12" s="6" t="s">
        <v>216</v>
      </c>
      <c r="F12" s="6">
        <v>0.7</v>
      </c>
      <c r="G12" s="7">
        <f>B$11*F12</f>
        <v>566.60099999999989</v>
      </c>
    </row>
    <row r="13" spans="1:7" s="5" customFormat="1" x14ac:dyDescent="0.25">
      <c r="A13" s="6" t="s">
        <v>121</v>
      </c>
      <c r="B13" s="8">
        <v>1058.29</v>
      </c>
      <c r="C13" s="6" t="s">
        <v>212</v>
      </c>
      <c r="D13" s="2" t="s">
        <v>210</v>
      </c>
      <c r="E13" s="6" t="s">
        <v>217</v>
      </c>
      <c r="F13" s="6">
        <v>0.4</v>
      </c>
      <c r="G13" s="7">
        <f>B$13*F13</f>
        <v>423.31600000000003</v>
      </c>
    </row>
    <row r="14" spans="1:7" s="5" customFormat="1" x14ac:dyDescent="0.25">
      <c r="A14" s="6"/>
      <c r="B14" s="8"/>
      <c r="C14" s="6"/>
      <c r="D14" s="2"/>
      <c r="E14" s="6" t="s">
        <v>218</v>
      </c>
      <c r="F14" s="6">
        <v>0.6</v>
      </c>
      <c r="G14" s="7">
        <f>B$13*F14</f>
        <v>634.97399999999993</v>
      </c>
    </row>
    <row r="15" spans="1:7" s="5" customFormat="1" x14ac:dyDescent="0.25">
      <c r="A15" s="6" t="s">
        <v>123</v>
      </c>
      <c r="B15" s="8">
        <v>935.79</v>
      </c>
      <c r="C15" s="6" t="s">
        <v>213</v>
      </c>
      <c r="D15" s="2" t="s">
        <v>210</v>
      </c>
      <c r="E15" s="6" t="s">
        <v>219</v>
      </c>
      <c r="F15" s="6">
        <v>0.8</v>
      </c>
      <c r="G15" s="7">
        <f>B$15*F15</f>
        <v>748.63200000000006</v>
      </c>
    </row>
    <row r="16" spans="1:7" s="5" customFormat="1" x14ac:dyDescent="0.25">
      <c r="A16" s="6"/>
      <c r="B16" s="8"/>
      <c r="C16" s="6"/>
      <c r="D16" s="2"/>
      <c r="E16" s="6" t="s">
        <v>220</v>
      </c>
      <c r="F16" s="6">
        <v>0.1</v>
      </c>
      <c r="G16" s="7">
        <f>B$15*F16</f>
        <v>93.579000000000008</v>
      </c>
    </row>
    <row r="17" spans="1:7" s="5" customFormat="1" x14ac:dyDescent="0.25">
      <c r="A17" s="6"/>
      <c r="B17" s="8"/>
      <c r="C17" s="6"/>
      <c r="D17" s="2"/>
      <c r="E17" s="6" t="s">
        <v>221</v>
      </c>
      <c r="F17" s="6">
        <v>0.1</v>
      </c>
      <c r="G17" s="7">
        <f>B$15*F17</f>
        <v>93.579000000000008</v>
      </c>
    </row>
    <row r="18" spans="1:7" s="5" customFormat="1" x14ac:dyDescent="0.25">
      <c r="A18" s="6" t="s">
        <v>126</v>
      </c>
      <c r="B18" s="8">
        <v>1181.5899999999999</v>
      </c>
      <c r="C18" s="6" t="s">
        <v>214</v>
      </c>
      <c r="D18" s="2" t="s">
        <v>210</v>
      </c>
      <c r="E18" s="6" t="s">
        <v>222</v>
      </c>
      <c r="F18" s="6">
        <v>0.5</v>
      </c>
      <c r="G18" s="7">
        <f>B$18*F18</f>
        <v>590.79499999999996</v>
      </c>
    </row>
    <row r="19" spans="1:7" s="5" customFormat="1" x14ac:dyDescent="0.25">
      <c r="A19" s="6"/>
      <c r="B19" s="8"/>
      <c r="C19" s="6"/>
      <c r="D19" s="2"/>
      <c r="E19" s="6" t="s">
        <v>223</v>
      </c>
      <c r="F19" s="6">
        <v>0.5</v>
      </c>
      <c r="G19" s="7">
        <f>B$18*F19</f>
        <v>590.79499999999996</v>
      </c>
    </row>
    <row r="20" spans="1:7" s="5" customFormat="1" x14ac:dyDescent="0.25">
      <c r="A20" s="6" t="s">
        <v>129</v>
      </c>
      <c r="B20" s="8">
        <v>838.21</v>
      </c>
      <c r="C20" s="6" t="s">
        <v>211</v>
      </c>
      <c r="D20" s="2" t="s">
        <v>210</v>
      </c>
      <c r="E20" s="6" t="s">
        <v>215</v>
      </c>
      <c r="F20" s="6">
        <v>0.3</v>
      </c>
      <c r="G20" s="7">
        <f>B$20*F20</f>
        <v>251.46299999999999</v>
      </c>
    </row>
    <row r="21" spans="1:7" s="5" customFormat="1" x14ac:dyDescent="0.25">
      <c r="A21" s="6"/>
      <c r="B21" s="8"/>
      <c r="C21" s="6"/>
      <c r="D21" s="2"/>
      <c r="E21" s="6" t="s">
        <v>216</v>
      </c>
      <c r="F21" s="6">
        <v>0.7</v>
      </c>
      <c r="G21" s="7">
        <f>B$20*F21</f>
        <v>586.74699999999996</v>
      </c>
    </row>
    <row r="22" spans="1:7" s="5" customFormat="1" x14ac:dyDescent="0.25">
      <c r="A22" s="6" t="s">
        <v>131</v>
      </c>
      <c r="B22" s="8">
        <v>1110.68</v>
      </c>
      <c r="C22" s="6" t="s">
        <v>212</v>
      </c>
      <c r="D22" s="2" t="s">
        <v>210</v>
      </c>
      <c r="E22" s="6" t="s">
        <v>217</v>
      </c>
      <c r="F22" s="6">
        <v>0.4</v>
      </c>
      <c r="G22" s="7">
        <f>B$22*F22</f>
        <v>444.27200000000005</v>
      </c>
    </row>
    <row r="23" spans="1:7" s="5" customFormat="1" x14ac:dyDescent="0.25">
      <c r="A23" s="6"/>
      <c r="B23" s="8"/>
      <c r="C23" s="6"/>
      <c r="D23" s="2"/>
      <c r="E23" s="6" t="s">
        <v>218</v>
      </c>
      <c r="F23" s="6">
        <v>0.6</v>
      </c>
      <c r="G23" s="7">
        <f>B$22*F23</f>
        <v>666.40800000000002</v>
      </c>
    </row>
    <row r="24" spans="1:7" s="5" customFormat="1" x14ac:dyDescent="0.25">
      <c r="A24" s="6" t="s">
        <v>133</v>
      </c>
      <c r="B24" s="8">
        <v>1022.47</v>
      </c>
      <c r="C24" s="6" t="s">
        <v>213</v>
      </c>
      <c r="D24" s="2" t="s">
        <v>210</v>
      </c>
      <c r="E24" s="6" t="s">
        <v>219</v>
      </c>
      <c r="F24" s="6">
        <v>0.8</v>
      </c>
      <c r="G24" s="7">
        <f>B$24*F24</f>
        <v>817.97600000000011</v>
      </c>
    </row>
    <row r="25" spans="1:7" s="5" customFormat="1" x14ac:dyDescent="0.25">
      <c r="A25" s="6"/>
      <c r="B25" s="8"/>
      <c r="C25" s="6"/>
      <c r="D25" s="2"/>
      <c r="E25" s="6" t="s">
        <v>220</v>
      </c>
      <c r="F25" s="6">
        <v>0.1</v>
      </c>
      <c r="G25" s="7">
        <f t="shared" ref="G25:G26" si="1">B$24*F25</f>
        <v>102.24700000000001</v>
      </c>
    </row>
    <row r="26" spans="1:7" s="5" customFormat="1" x14ac:dyDescent="0.25">
      <c r="A26" s="6"/>
      <c r="B26" s="8"/>
      <c r="C26" s="6"/>
      <c r="D26" s="2"/>
      <c r="E26" s="6" t="s">
        <v>221</v>
      </c>
      <c r="F26" s="6">
        <v>0.1</v>
      </c>
      <c r="G26" s="7">
        <f t="shared" si="1"/>
        <v>102.24700000000001</v>
      </c>
    </row>
    <row r="27" spans="1:7" s="5" customFormat="1" x14ac:dyDescent="0.25">
      <c r="A27" s="6" t="s">
        <v>136</v>
      </c>
      <c r="B27" s="8">
        <v>1103.03</v>
      </c>
      <c r="C27" s="6" t="s">
        <v>214</v>
      </c>
      <c r="D27" s="2" t="s">
        <v>210</v>
      </c>
      <c r="E27" s="6" t="s">
        <v>222</v>
      </c>
      <c r="F27" s="6">
        <v>0.5</v>
      </c>
      <c r="G27" s="7">
        <f>B$27*F27</f>
        <v>551.51499999999999</v>
      </c>
    </row>
    <row r="28" spans="1:7" x14ac:dyDescent="0.25">
      <c r="A28" s="2"/>
      <c r="B28" s="2"/>
      <c r="C28" s="2"/>
      <c r="D28" s="2"/>
      <c r="E28" s="6" t="s">
        <v>223</v>
      </c>
      <c r="F28" s="6">
        <v>0.5</v>
      </c>
      <c r="G28" s="7">
        <f>B$27*F28</f>
        <v>551.51499999999999</v>
      </c>
    </row>
    <row r="29" spans="1:7" x14ac:dyDescent="0.25">
      <c r="A29" s="2" t="s">
        <v>225</v>
      </c>
      <c r="B29" s="3">
        <f>'Repartos de clases a centros'!G6</f>
        <v>460.33212996389892</v>
      </c>
      <c r="C29" s="6" t="s">
        <v>211</v>
      </c>
      <c r="D29" s="2" t="s">
        <v>210</v>
      </c>
      <c r="E29" s="6" t="s">
        <v>215</v>
      </c>
      <c r="F29" s="6">
        <v>0.3</v>
      </c>
      <c r="G29" s="7">
        <f>B$29*F29</f>
        <v>138.09963898916968</v>
      </c>
    </row>
    <row r="30" spans="1:7" x14ac:dyDescent="0.25">
      <c r="A30" s="2"/>
      <c r="B30" s="2"/>
      <c r="C30" s="6"/>
      <c r="D30" s="2"/>
      <c r="E30" s="6" t="s">
        <v>216</v>
      </c>
      <c r="F30" s="6">
        <v>0.7</v>
      </c>
      <c r="G30" s="7">
        <f>B$29*F30</f>
        <v>322.23249097472922</v>
      </c>
    </row>
    <row r="31" spans="1:7" x14ac:dyDescent="0.25">
      <c r="A31" s="2" t="s">
        <v>226</v>
      </c>
      <c r="B31" s="3">
        <f>'Repartos de clases a centros'!G8</f>
        <v>76.722021660649816</v>
      </c>
      <c r="C31" s="6" t="s">
        <v>212</v>
      </c>
      <c r="D31" s="2" t="s">
        <v>210</v>
      </c>
      <c r="E31" s="6" t="s">
        <v>217</v>
      </c>
      <c r="F31" s="6">
        <v>0.4</v>
      </c>
      <c r="G31" s="7">
        <f>B$31*F31</f>
        <v>30.688808664259927</v>
      </c>
    </row>
    <row r="32" spans="1:7" x14ac:dyDescent="0.25">
      <c r="A32" s="2"/>
      <c r="B32" s="2"/>
      <c r="C32" s="6"/>
      <c r="D32" s="2"/>
      <c r="E32" s="6" t="s">
        <v>218</v>
      </c>
      <c r="F32" s="6">
        <v>0.6</v>
      </c>
      <c r="G32" s="7">
        <f>B$31*F32</f>
        <v>46.033212996389885</v>
      </c>
    </row>
    <row r="33" spans="1:7" x14ac:dyDescent="0.25">
      <c r="A33" s="2" t="s">
        <v>227</v>
      </c>
      <c r="B33" s="3">
        <f>'Repartos de clases a centros'!G10</f>
        <v>89.509025270758116</v>
      </c>
      <c r="C33" s="6" t="s">
        <v>213</v>
      </c>
      <c r="D33" s="2" t="s">
        <v>210</v>
      </c>
      <c r="E33" s="6" t="s">
        <v>219</v>
      </c>
      <c r="F33" s="6">
        <v>0.8</v>
      </c>
      <c r="G33" s="7">
        <f>B$33*F33</f>
        <v>71.607220216606493</v>
      </c>
    </row>
    <row r="34" spans="1:7" x14ac:dyDescent="0.25">
      <c r="A34" s="2"/>
      <c r="B34" s="2"/>
      <c r="C34" s="6"/>
      <c r="D34" s="2"/>
      <c r="E34" s="6" t="s">
        <v>220</v>
      </c>
      <c r="F34" s="6">
        <v>0.1</v>
      </c>
      <c r="G34" s="7">
        <f t="shared" ref="G34:G35" si="2">B$33*F34</f>
        <v>8.9509025270758116</v>
      </c>
    </row>
    <row r="35" spans="1:7" x14ac:dyDescent="0.25">
      <c r="A35" s="2"/>
      <c r="B35" s="2"/>
      <c r="C35" s="6"/>
      <c r="D35" s="2"/>
      <c r="E35" s="6" t="s">
        <v>221</v>
      </c>
      <c r="F35" s="6">
        <v>0.1</v>
      </c>
      <c r="G35" s="7">
        <f t="shared" si="2"/>
        <v>8.9509025270758116</v>
      </c>
    </row>
    <row r="36" spans="1:7" x14ac:dyDescent="0.25">
      <c r="A36" s="2" t="s">
        <v>228</v>
      </c>
      <c r="B36" s="3">
        <f>'Repartos de clases a centros'!G12</f>
        <v>88.563218390804593</v>
      </c>
      <c r="C36" s="6" t="s">
        <v>214</v>
      </c>
      <c r="D36" s="2" t="s">
        <v>210</v>
      </c>
      <c r="E36" s="6" t="s">
        <v>222</v>
      </c>
      <c r="F36" s="6">
        <v>0.5</v>
      </c>
      <c r="G36" s="7">
        <f>B$36*F36</f>
        <v>44.281609195402297</v>
      </c>
    </row>
    <row r="37" spans="1:7" x14ac:dyDescent="0.25">
      <c r="A37" s="2"/>
      <c r="B37" s="2"/>
      <c r="C37" s="6"/>
      <c r="D37" s="2"/>
      <c r="E37" s="6" t="s">
        <v>223</v>
      </c>
      <c r="F37" s="6">
        <v>0.5</v>
      </c>
      <c r="G37" s="7">
        <f>B$36*F37</f>
        <v>44.281609195402297</v>
      </c>
    </row>
    <row r="38" spans="1:7" x14ac:dyDescent="0.25">
      <c r="A38" s="2" t="s">
        <v>229</v>
      </c>
      <c r="B38" s="3">
        <f>'Repartos de clases a centros'!G15</f>
        <v>123.0212274368231</v>
      </c>
      <c r="C38" s="6" t="s">
        <v>211</v>
      </c>
      <c r="D38" s="2" t="s">
        <v>210</v>
      </c>
      <c r="E38" s="6" t="s">
        <v>215</v>
      </c>
      <c r="F38" s="6">
        <v>0.3</v>
      </c>
      <c r="G38" s="7">
        <f>B$38*F38</f>
        <v>36.906368231046926</v>
      </c>
    </row>
    <row r="39" spans="1:7" x14ac:dyDescent="0.25">
      <c r="A39" s="2"/>
      <c r="B39" s="2"/>
      <c r="C39" s="6"/>
      <c r="D39" s="2"/>
      <c r="E39" s="6" t="s">
        <v>216</v>
      </c>
      <c r="F39" s="6">
        <v>0.7</v>
      </c>
      <c r="G39" s="7">
        <f>B$38*F39</f>
        <v>86.114859205776156</v>
      </c>
    </row>
    <row r="40" spans="1:7" x14ac:dyDescent="0.25">
      <c r="A40" s="2" t="s">
        <v>231</v>
      </c>
      <c r="B40" s="3">
        <f>'Repartos de clases a centros'!G17</f>
        <v>20.503537906137186</v>
      </c>
      <c r="C40" s="6" t="s">
        <v>212</v>
      </c>
      <c r="D40" s="2" t="s">
        <v>210</v>
      </c>
      <c r="E40" s="6" t="s">
        <v>217</v>
      </c>
      <c r="F40" s="6">
        <v>0.4</v>
      </c>
      <c r="G40" s="7">
        <f>B$40*F40</f>
        <v>8.2014151624548752</v>
      </c>
    </row>
    <row r="41" spans="1:7" x14ac:dyDescent="0.25">
      <c r="A41" s="2"/>
      <c r="B41" s="2"/>
      <c r="C41" s="6"/>
      <c r="D41" s="2"/>
      <c r="E41" s="6" t="s">
        <v>218</v>
      </c>
      <c r="F41" s="6">
        <v>0.6</v>
      </c>
      <c r="G41" s="7">
        <f>B$40*F41</f>
        <v>12.302122743682311</v>
      </c>
    </row>
    <row r="42" spans="1:7" x14ac:dyDescent="0.25">
      <c r="A42" s="2" t="s">
        <v>232</v>
      </c>
      <c r="B42" s="3">
        <f>'Repartos de clases a centros'!G19</f>
        <v>23.920794223826718</v>
      </c>
      <c r="C42" s="6" t="s">
        <v>213</v>
      </c>
      <c r="D42" s="2" t="s">
        <v>210</v>
      </c>
      <c r="E42" s="6" t="s">
        <v>219</v>
      </c>
      <c r="F42" s="6">
        <v>0.8</v>
      </c>
      <c r="G42" s="7">
        <f>B$42*F42</f>
        <v>19.136635379061374</v>
      </c>
    </row>
    <row r="43" spans="1:7" x14ac:dyDescent="0.25">
      <c r="A43" s="2"/>
      <c r="B43" s="2"/>
      <c r="C43" s="6"/>
      <c r="D43" s="2"/>
      <c r="E43" s="6" t="s">
        <v>220</v>
      </c>
      <c r="F43" s="6">
        <v>0.1</v>
      </c>
      <c r="G43" s="7">
        <f t="shared" ref="G43:G44" si="3">B$42*F43</f>
        <v>2.3920794223826718</v>
      </c>
    </row>
    <row r="44" spans="1:7" x14ac:dyDescent="0.25">
      <c r="A44" s="2"/>
      <c r="B44" s="2"/>
      <c r="C44" s="6"/>
      <c r="D44" s="2"/>
      <c r="E44" s="6" t="s">
        <v>221</v>
      </c>
      <c r="F44" s="6">
        <v>0.1</v>
      </c>
      <c r="G44" s="7">
        <f t="shared" si="3"/>
        <v>2.3920794223826718</v>
      </c>
    </row>
    <row r="45" spans="1:7" x14ac:dyDescent="0.25">
      <c r="A45" s="2" t="s">
        <v>230</v>
      </c>
      <c r="B45" s="3">
        <f>'Repartos de clases a centros'!G21</f>
        <v>68.852614942528731</v>
      </c>
      <c r="C45" s="6" t="s">
        <v>214</v>
      </c>
      <c r="D45" s="2" t="s">
        <v>210</v>
      </c>
      <c r="E45" s="6" t="s">
        <v>222</v>
      </c>
      <c r="F45" s="6">
        <v>0.5</v>
      </c>
      <c r="G45" s="7">
        <f>B$45*F45</f>
        <v>34.426307471264366</v>
      </c>
    </row>
    <row r="46" spans="1:7" x14ac:dyDescent="0.25">
      <c r="A46" s="2"/>
      <c r="B46" s="2"/>
      <c r="C46" s="6"/>
      <c r="D46" s="2"/>
      <c r="E46" s="6" t="s">
        <v>223</v>
      </c>
      <c r="F46" s="6">
        <v>0.5</v>
      </c>
      <c r="G46" s="7">
        <f>B$45*F46</f>
        <v>34.426307471264366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Datos base 1 Autobuses</vt:lpstr>
      <vt:lpstr>Datos base 2 Info centros</vt:lpstr>
      <vt:lpstr>Datos base 3 Amortiz</vt:lpstr>
      <vt:lpstr>Datos base 4 Línea 1 </vt:lpstr>
      <vt:lpstr>Datos base 5 Gastos</vt:lpstr>
      <vt:lpstr>Distribución clases de coste</vt:lpstr>
      <vt:lpstr>Repartos de clases a centros</vt:lpstr>
      <vt:lpstr>Distribución costes a vehículos</vt:lpstr>
      <vt:lpstr>Distribución coste centros</vt:lpstr>
      <vt:lpstr>Resumen coste primario</vt:lpstr>
      <vt:lpstr>Reparto auxiliares</vt:lpstr>
      <vt:lpstr>Resumen coste secundario</vt:lpstr>
      <vt:lpstr>Coste línea 1</vt:lpstr>
      <vt:lpstr>Coste desagregado línea 1</vt:lpstr>
      <vt:lpstr>Margen línea 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2014-05-09T10:44:10Z</dcterms:created>
  <dcterms:modified xsi:type="dcterms:W3CDTF">2015-02-04T08:28:02Z</dcterms:modified>
</cp:coreProperties>
</file>