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05" windowWidth="20730" windowHeight="9285" activeTab="7"/>
  </bookViews>
  <sheets>
    <sheet name="DATA" sheetId="5" r:id="rId1"/>
    <sheet name="PT = Coste Variable" sheetId="1" state="hidden" r:id="rId2"/>
    <sheet name="PT = Coste Completo" sheetId="6" state="hidden" r:id="rId3"/>
    <sheet name="PT = Coste Completo + 40%" sheetId="7" state="hidden" r:id="rId4"/>
    <sheet name="PT = Precio Mercado A" sheetId="10" state="hidden" r:id="rId5"/>
    <sheet name="PT = Precio Negociado 0,06" sheetId="8" state="hidden" r:id="rId6"/>
    <sheet name="PT = Sistema dual" sheetId="9" state="hidden" r:id="rId7"/>
    <sheet name="TP = MASTER" sheetId="11" r:id="rId8"/>
    <sheet name="Hoja2" sheetId="2" state="hidden" r:id="rId9"/>
    <sheet name="Hoja3" sheetId="3" state="hidden" r:id="rId10"/>
    <sheet name="Hoja1 (2)" sheetId="4" state="hidden" r:id="rId11"/>
  </sheets>
  <definedNames>
    <definedName name="_xlnm.Print_Area" localSheetId="7">'TP = MASTER'!$A$1:$F$51</definedName>
    <definedName name="CFA">DATA!$B$4</definedName>
    <definedName name="CFB">DATA!$C$4</definedName>
    <definedName name="CTA">DATA!$C$25</definedName>
    <definedName name="CV">DATA!$B$3</definedName>
    <definedName name="CVA">DATA!$B$3</definedName>
    <definedName name="CVB">DATA!$C$3</definedName>
    <definedName name="Datos_enunciado">DATA!$A$1:$C$9</definedName>
    <definedName name="INdice_opciones">DATA!$F$3:$F$9</definedName>
    <definedName name="PMEA">DATA!$B$5</definedName>
    <definedName name="PMEB">DATA!$C$5</definedName>
    <definedName name="PNEGA">DATA!$B$7</definedName>
    <definedName name="UT">DATA!$B$9</definedName>
    <definedName name="VEA">DATA!$B$2</definedName>
    <definedName name="VEB">DATA!$C$2</definedName>
    <definedName name="VERSIONES">DATA!$E$3:$L$8</definedName>
  </definedNames>
  <calcPr calcId="145621"/>
</workbook>
</file>

<file path=xl/calcChain.xml><?xml version="1.0" encoding="utf-8"?>
<calcChain xmlns="http://schemas.openxmlformats.org/spreadsheetml/2006/main">
  <c r="D27" i="11" l="1"/>
  <c r="C27" i="11"/>
  <c r="B27" i="11"/>
  <c r="C21" i="11" l="1"/>
  <c r="D51" i="11"/>
  <c r="D50" i="11"/>
  <c r="D49" i="11"/>
  <c r="D48" i="11"/>
  <c r="D47" i="11"/>
  <c r="D46" i="11"/>
  <c r="H6" i="5"/>
  <c r="J4" i="11" l="1"/>
  <c r="J5" i="11"/>
  <c r="J6" i="11"/>
  <c r="J7" i="11"/>
  <c r="J8" i="11"/>
  <c r="J3" i="11"/>
  <c r="B34" i="11" l="1"/>
  <c r="D34" i="11" s="1"/>
  <c r="C33" i="11"/>
  <c r="C28" i="11"/>
  <c r="B19" i="11"/>
  <c r="D19" i="11" s="1"/>
  <c r="C18" i="11"/>
  <c r="D13" i="11"/>
  <c r="E5" i="11"/>
  <c r="A46" i="11" a="1"/>
  <c r="B9" i="5"/>
  <c r="B8" i="5" s="1"/>
  <c r="B34" i="10"/>
  <c r="D34" i="10" s="1"/>
  <c r="C33" i="10"/>
  <c r="C32" i="10"/>
  <c r="C28" i="10"/>
  <c r="B19" i="10"/>
  <c r="D19" i="10" s="1"/>
  <c r="C18" i="10"/>
  <c r="D13" i="10"/>
  <c r="C7" i="5"/>
  <c r="J5" i="5"/>
  <c r="B23" i="5" a="1"/>
  <c r="B23" i="5" s="1"/>
  <c r="D23" i="5" s="1"/>
  <c r="C22" i="5" a="1"/>
  <c r="C22" i="5" s="1"/>
  <c r="C18" i="5"/>
  <c r="D17" i="5"/>
  <c r="H7" i="5"/>
  <c r="H5" i="5"/>
  <c r="H4" i="5"/>
  <c r="H3" i="5"/>
  <c r="B34" i="9"/>
  <c r="D34" i="9" s="1"/>
  <c r="C33" i="9"/>
  <c r="C28" i="9"/>
  <c r="B19" i="9"/>
  <c r="D19" i="9" s="1"/>
  <c r="C18" i="9"/>
  <c r="D13" i="9"/>
  <c r="B34" i="8"/>
  <c r="D34" i="8" s="1"/>
  <c r="C33" i="8"/>
  <c r="C28" i="8"/>
  <c r="B19" i="8"/>
  <c r="D19" i="8" s="1"/>
  <c r="C18" i="8"/>
  <c r="D13" i="8"/>
  <c r="B34" i="7"/>
  <c r="D34" i="7" s="1"/>
  <c r="C33" i="7"/>
  <c r="C28" i="7"/>
  <c r="B19" i="7"/>
  <c r="D19" i="7" s="1"/>
  <c r="C18" i="7"/>
  <c r="D13" i="7"/>
  <c r="B34" i="6"/>
  <c r="D34" i="6" s="1"/>
  <c r="C33" i="6"/>
  <c r="C28" i="6"/>
  <c r="B19" i="6"/>
  <c r="D19" i="6" s="1"/>
  <c r="C18" i="6"/>
  <c r="D13" i="6"/>
  <c r="B31" i="4"/>
  <c r="D31" i="4" s="1"/>
  <c r="C30" i="4"/>
  <c r="C29" i="4"/>
  <c r="C25" i="4"/>
  <c r="B16" i="4"/>
  <c r="D16" i="4" s="1"/>
  <c r="C15" i="4"/>
  <c r="C11" i="4"/>
  <c r="B11" i="4"/>
  <c r="B15" i="4" s="1"/>
  <c r="D10" i="4"/>
  <c r="C2" i="4"/>
  <c r="B25" i="4" s="1"/>
  <c r="B34" i="1"/>
  <c r="D34" i="1" s="1"/>
  <c r="C33" i="1"/>
  <c r="C28" i="1"/>
  <c r="C14" i="1"/>
  <c r="B19" i="1"/>
  <c r="D19" i="1" s="1"/>
  <c r="C18" i="1"/>
  <c r="C32" i="1" s="1"/>
  <c r="D13" i="1"/>
  <c r="K7" i="5" a="1"/>
  <c r="K6" i="5" a="1"/>
  <c r="L8" i="5" a="1"/>
  <c r="L3" i="5" a="1"/>
  <c r="L7" i="5" a="1"/>
  <c r="K3" i="5" a="1"/>
  <c r="L6" i="5" a="1"/>
  <c r="C8" i="5" l="1"/>
  <c r="B18" i="5"/>
  <c r="D18" i="5" s="1"/>
  <c r="D20" i="5" s="1"/>
  <c r="C2" i="5"/>
  <c r="B28" i="1" s="1"/>
  <c r="B14" i="11"/>
  <c r="B18" i="11" s="1"/>
  <c r="D18" i="11" s="1"/>
  <c r="D21" i="11" s="1"/>
  <c r="B2" i="5"/>
  <c r="G3" i="11" a="1"/>
  <c r="G3" i="11" s="1"/>
  <c r="B14" i="1"/>
  <c r="B18" i="1" s="1"/>
  <c r="D18" i="1" s="1"/>
  <c r="D21" i="1" s="1"/>
  <c r="B14" i="6"/>
  <c r="B18" i="6" s="1"/>
  <c r="B14" i="7"/>
  <c r="B18" i="7" s="1"/>
  <c r="B14" i="10"/>
  <c r="D14" i="10" s="1"/>
  <c r="D16" i="10" s="1"/>
  <c r="A49" i="11"/>
  <c r="A51" i="11"/>
  <c r="A48" i="11"/>
  <c r="A52" i="11"/>
  <c r="A46" i="11"/>
  <c r="A50" i="11"/>
  <c r="A47" i="11"/>
  <c r="B14" i="8"/>
  <c r="B14" i="9"/>
  <c r="B18" i="9" s="1"/>
  <c r="B21" i="9" s="1"/>
  <c r="D15" i="4"/>
  <c r="D18" i="4" s="1"/>
  <c r="G9" i="11"/>
  <c r="G4" i="11"/>
  <c r="G7" i="11"/>
  <c r="D18" i="6"/>
  <c r="B28" i="6"/>
  <c r="B32" i="6" s="1"/>
  <c r="B33" i="6" s="1"/>
  <c r="D33" i="6" s="1"/>
  <c r="B28" i="7"/>
  <c r="L8" i="5"/>
  <c r="L6" i="5"/>
  <c r="L7" i="5"/>
  <c r="L3" i="5"/>
  <c r="K6" i="5"/>
  <c r="K7" i="5"/>
  <c r="K3" i="5"/>
  <c r="B28" i="9"/>
  <c r="D28" i="9" s="1"/>
  <c r="D30" i="9" s="1"/>
  <c r="D18" i="9"/>
  <c r="D21" i="9" s="1"/>
  <c r="D21" i="6"/>
  <c r="B21" i="6"/>
  <c r="D28" i="7"/>
  <c r="D30" i="7" s="1"/>
  <c r="B18" i="8"/>
  <c r="D18" i="7"/>
  <c r="D21" i="7" s="1"/>
  <c r="B21" i="7"/>
  <c r="B32" i="7"/>
  <c r="B29" i="4"/>
  <c r="D25" i="4"/>
  <c r="D27" i="4" s="1"/>
  <c r="D11" i="4"/>
  <c r="D13" i="4" s="1"/>
  <c r="D20" i="4" s="1"/>
  <c r="D14" i="1"/>
  <c r="D16" i="1" s="1"/>
  <c r="B32" i="1" l="1"/>
  <c r="D28" i="1"/>
  <c r="D30" i="1" s="1"/>
  <c r="A1" i="7" a="1"/>
  <c r="A4" i="7" s="1"/>
  <c r="G8" i="11"/>
  <c r="B18" i="10"/>
  <c r="D18" i="10" s="1"/>
  <c r="D21" i="10" s="1"/>
  <c r="D23" i="10" s="1"/>
  <c r="G5" i="11"/>
  <c r="B36" i="9"/>
  <c r="D28" i="6"/>
  <c r="D30" i="6" s="1"/>
  <c r="B22" i="5"/>
  <c r="B25" i="5" s="1"/>
  <c r="G6" i="11"/>
  <c r="A1" i="9" a="1"/>
  <c r="B28" i="11"/>
  <c r="C9" i="5"/>
  <c r="B28" i="8"/>
  <c r="B28" i="10"/>
  <c r="B32" i="10" s="1"/>
  <c r="B33" i="10" s="1"/>
  <c r="D33" i="10" s="1"/>
  <c r="B21" i="10"/>
  <c r="C21" i="10" s="1"/>
  <c r="B32" i="9"/>
  <c r="B36" i="10"/>
  <c r="D28" i="10"/>
  <c r="D30" i="10" s="1"/>
  <c r="D32" i="10"/>
  <c r="C21" i="9"/>
  <c r="C14" i="9" s="1"/>
  <c r="D14" i="9" s="1"/>
  <c r="D16" i="9" s="1"/>
  <c r="D23" i="9" s="1"/>
  <c r="D23" i="1"/>
  <c r="C21" i="6"/>
  <c r="C32" i="6" s="1"/>
  <c r="D32" i="6" s="1"/>
  <c r="D36" i="6" s="1"/>
  <c r="D38" i="6" s="1"/>
  <c r="C21" i="7"/>
  <c r="C14" i="7" s="1"/>
  <c r="C32" i="7" s="1"/>
  <c r="D32" i="7" s="1"/>
  <c r="D22" i="5"/>
  <c r="D25" i="5" s="1"/>
  <c r="B33" i="9"/>
  <c r="D33" i="9" s="1"/>
  <c r="D18" i="8"/>
  <c r="D21" i="8" s="1"/>
  <c r="B21" i="8"/>
  <c r="B33" i="7"/>
  <c r="D33" i="7" s="1"/>
  <c r="B30" i="4"/>
  <c r="D30" i="4" s="1"/>
  <c r="D29" i="4"/>
  <c r="A1" i="9" l="1"/>
  <c r="A7" i="9"/>
  <c r="C6" i="9"/>
  <c r="C7" i="9"/>
  <c r="C5" i="9"/>
  <c r="A4" i="9"/>
  <c r="B7" i="9"/>
  <c r="A3" i="9"/>
  <c r="C2" i="9"/>
  <c r="C3" i="9"/>
  <c r="C1" i="9"/>
  <c r="B1" i="9"/>
  <c r="B2" i="9"/>
  <c r="B9" i="9"/>
  <c r="A6" i="9"/>
  <c r="A2" i="9"/>
  <c r="C4" i="9"/>
  <c r="C8" i="9"/>
  <c r="B3" i="9"/>
  <c r="C32" i="9" s="1"/>
  <c r="D32" i="9" s="1"/>
  <c r="D36" i="9" s="1"/>
  <c r="C36" i="9" s="1"/>
  <c r="C9" i="9"/>
  <c r="B8" i="9"/>
  <c r="A8" i="9"/>
  <c r="A9" i="9"/>
  <c r="B5" i="9"/>
  <c r="B6" i="9"/>
  <c r="B4" i="9"/>
  <c r="A5" i="9"/>
  <c r="C5" i="7"/>
  <c r="C4" i="7"/>
  <c r="C7" i="7"/>
  <c r="B8" i="7"/>
  <c r="B5" i="7"/>
  <c r="A1" i="7"/>
  <c r="B36" i="8"/>
  <c r="B32" i="8"/>
  <c r="B33" i="8" s="1"/>
  <c r="D33" i="8" s="1"/>
  <c r="D28" i="8"/>
  <c r="D30" i="8" s="1"/>
  <c r="A8" i="7"/>
  <c r="A9" i="7"/>
  <c r="A7" i="7"/>
  <c r="C9" i="7"/>
  <c r="B2" i="7"/>
  <c r="B3" i="7"/>
  <c r="A1" i="8" a="1"/>
  <c r="A1" i="10" a="1"/>
  <c r="A1" i="1" a="1"/>
  <c r="C8" i="7"/>
  <c r="B32" i="11"/>
  <c r="B33" i="11" s="1"/>
  <c r="D33" i="11" s="1"/>
  <c r="D28" i="11"/>
  <c r="D30" i="11" s="1"/>
  <c r="B4" i="7"/>
  <c r="C6" i="7"/>
  <c r="B9" i="7"/>
  <c r="A1" i="11" a="1"/>
  <c r="A6" i="7"/>
  <c r="B7" i="7"/>
  <c r="A3" i="7"/>
  <c r="A1" i="6" a="1"/>
  <c r="A2" i="7"/>
  <c r="C1" i="7"/>
  <c r="B1" i="7"/>
  <c r="A5" i="7"/>
  <c r="C3" i="7"/>
  <c r="C2" i="7"/>
  <c r="B6" i="7"/>
  <c r="B33" i="1"/>
  <c r="D33" i="1" s="1"/>
  <c r="D32" i="1"/>
  <c r="D36" i="1" s="1"/>
  <c r="D38" i="1" s="1"/>
  <c r="D14" i="7"/>
  <c r="D16" i="7" s="1"/>
  <c r="D23" i="7" s="1"/>
  <c r="C14" i="6"/>
  <c r="D14" i="6" s="1"/>
  <c r="D16" i="6" s="1"/>
  <c r="D23" i="6" s="1"/>
  <c r="D36" i="10"/>
  <c r="C36" i="10" s="1"/>
  <c r="C25" i="5"/>
  <c r="C21" i="8"/>
  <c r="C32" i="8"/>
  <c r="D14" i="8"/>
  <c r="D16" i="8" s="1"/>
  <c r="D23" i="8" s="1"/>
  <c r="D36" i="7"/>
  <c r="D38" i="7" s="1"/>
  <c r="D33" i="4"/>
  <c r="D35" i="4" s="1"/>
  <c r="K4" i="5" a="1"/>
  <c r="L5" i="5" a="1"/>
  <c r="K8" i="5" a="1"/>
  <c r="K5" i="5" a="1"/>
  <c r="L4" i="5" a="1"/>
  <c r="A1" i="6" l="1"/>
  <c r="A2" i="6"/>
  <c r="C4" i="6"/>
  <c r="B3" i="6"/>
  <c r="B9" i="6"/>
  <c r="A8" i="6"/>
  <c r="A7" i="6"/>
  <c r="C6" i="6"/>
  <c r="B6" i="6"/>
  <c r="C5" i="6"/>
  <c r="B5" i="6"/>
  <c r="A5" i="6"/>
  <c r="C2" i="6"/>
  <c r="C8" i="6"/>
  <c r="B4" i="6"/>
  <c r="A4" i="6"/>
  <c r="C3" i="6"/>
  <c r="A3" i="6"/>
  <c r="B2" i="6"/>
  <c r="B7" i="6"/>
  <c r="A6" i="6"/>
  <c r="C1" i="6"/>
  <c r="B1" i="6"/>
  <c r="C9" i="6"/>
  <c r="A9" i="6"/>
  <c r="B8" i="6"/>
  <c r="C7" i="6"/>
  <c r="A2" i="8"/>
  <c r="C5" i="8"/>
  <c r="C6" i="8"/>
  <c r="A5" i="8"/>
  <c r="A4" i="8"/>
  <c r="C1" i="8"/>
  <c r="C2" i="8"/>
  <c r="A1" i="8"/>
  <c r="A8" i="8"/>
  <c r="B1" i="8"/>
  <c r="B7" i="8"/>
  <c r="C7" i="8"/>
  <c r="C9" i="8"/>
  <c r="C8" i="8"/>
  <c r="A9" i="8"/>
  <c r="A6" i="8"/>
  <c r="C4" i="8"/>
  <c r="B8" i="8"/>
  <c r="B3" i="8"/>
  <c r="A7" i="8"/>
  <c r="B9" i="8"/>
  <c r="B6" i="8"/>
  <c r="B4" i="8"/>
  <c r="B5" i="8"/>
  <c r="C3" i="8"/>
  <c r="A3" i="8"/>
  <c r="B2" i="8"/>
  <c r="D32" i="8"/>
  <c r="D36" i="8" s="1"/>
  <c r="D38" i="8" s="1"/>
  <c r="A1" i="1"/>
  <c r="C8" i="1"/>
  <c r="B4" i="1"/>
  <c r="C7" i="1"/>
  <c r="C1" i="1"/>
  <c r="A6" i="1"/>
  <c r="C3" i="1"/>
  <c r="B3" i="1"/>
  <c r="B5" i="1"/>
  <c r="B2" i="1"/>
  <c r="A2" i="1"/>
  <c r="B1" i="1"/>
  <c r="A8" i="1"/>
  <c r="C9" i="1"/>
  <c r="B9" i="1"/>
  <c r="A7" i="1"/>
  <c r="C5" i="1"/>
  <c r="A9" i="1"/>
  <c r="B7" i="1"/>
  <c r="B6" i="1"/>
  <c r="C6" i="1"/>
  <c r="C2" i="1"/>
  <c r="A3" i="1"/>
  <c r="A4" i="1"/>
  <c r="B8" i="1"/>
  <c r="C4" i="1"/>
  <c r="A5" i="1"/>
  <c r="A1" i="10"/>
  <c r="B3" i="10"/>
  <c r="C4" i="10"/>
  <c r="B8" i="10"/>
  <c r="C1" i="10"/>
  <c r="C6" i="10"/>
  <c r="A3" i="10"/>
  <c r="B5" i="10"/>
  <c r="C7" i="10"/>
  <c r="A5" i="10"/>
  <c r="A4" i="10"/>
  <c r="B1" i="10"/>
  <c r="B6" i="10"/>
  <c r="A6" i="10"/>
  <c r="B7" i="10"/>
  <c r="B2" i="10"/>
  <c r="B4" i="10"/>
  <c r="C5" i="10"/>
  <c r="C9" i="10"/>
  <c r="B9" i="10"/>
  <c r="C3" i="10"/>
  <c r="C8" i="10"/>
  <c r="A9" i="10"/>
  <c r="A2" i="10"/>
  <c r="C2" i="10"/>
  <c r="A8" i="10"/>
  <c r="A7" i="10"/>
  <c r="A9" i="11"/>
  <c r="A8" i="11"/>
  <c r="C6" i="11"/>
  <c r="B5" i="11"/>
  <c r="A4" i="11"/>
  <c r="C2" i="11"/>
  <c r="B1" i="11"/>
  <c r="B11" i="11" s="1"/>
  <c r="B9" i="11"/>
  <c r="B8" i="11"/>
  <c r="A1" i="11"/>
  <c r="C9" i="11"/>
  <c r="B2" i="11"/>
  <c r="A2" i="11"/>
  <c r="C3" i="11"/>
  <c r="B3" i="11"/>
  <c r="A5" i="11"/>
  <c r="B6" i="11"/>
  <c r="C1" i="11"/>
  <c r="B26" i="11" s="1"/>
  <c r="A3" i="11"/>
  <c r="C4" i="11"/>
  <c r="B4" i="11"/>
  <c r="A6" i="11"/>
  <c r="C7" i="11"/>
  <c r="C5" i="11"/>
  <c r="B7" i="11"/>
  <c r="A7" i="11"/>
  <c r="C8" i="11"/>
  <c r="D38" i="10"/>
  <c r="L5" i="5"/>
  <c r="L4" i="5"/>
  <c r="C32" i="11" s="1"/>
  <c r="D32" i="11" s="1"/>
  <c r="D36" i="11" s="1"/>
  <c r="D38" i="11" s="1"/>
  <c r="F7" i="11" s="1"/>
  <c r="K5" i="5"/>
  <c r="K4" i="5"/>
  <c r="K8" i="5"/>
  <c r="D38" i="9"/>
  <c r="C36" i="8" l="1"/>
  <c r="C14" i="11"/>
  <c r="D14" i="11" s="1"/>
  <c r="D16" i="11" s="1"/>
  <c r="D23" i="11" s="1"/>
  <c r="D41" i="11" l="1"/>
  <c r="F6" i="11"/>
  <c r="F8" i="11" s="1"/>
</calcChain>
</file>

<file path=xl/sharedStrings.xml><?xml version="1.0" encoding="utf-8"?>
<sst xmlns="http://schemas.openxmlformats.org/spreadsheetml/2006/main" count="252" uniqueCount="81">
  <si>
    <t>Ventas</t>
  </si>
  <si>
    <t>Costes variables</t>
  </si>
  <si>
    <t>Costes fijos (anual)</t>
  </si>
  <si>
    <t>Precio de mercado externo</t>
  </si>
  <si>
    <t>Centro de utilidad A</t>
  </si>
  <si>
    <t>Centro de utilidad B</t>
  </si>
  <si>
    <t>Uds</t>
  </si>
  <si>
    <t>€/Ud</t>
  </si>
  <si>
    <t>€</t>
  </si>
  <si>
    <t>Ingresos por ventas al Exterior</t>
  </si>
  <si>
    <t>Ingresos x Ventas a CUB</t>
  </si>
  <si>
    <t>Coste Variables</t>
  </si>
  <si>
    <t>Coste fijos</t>
  </si>
  <si>
    <t>Resultado  o Utilidad bruta</t>
  </si>
  <si>
    <t>Total Ingresos</t>
  </si>
  <si>
    <t>Total Costes</t>
  </si>
  <si>
    <t>Ingresos por ventas al exterior</t>
  </si>
  <si>
    <t>Costes por adquisiciones a CUA</t>
  </si>
  <si>
    <t>Costes fijos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</si>
  <si>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</si>
  <si>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 xml:space="preserve"> </t>
  </si>
  <si>
    <t>PT = CVU CUA</t>
  </si>
  <si>
    <t>PT = CTU CUA</t>
  </si>
  <si>
    <t>PT = CTU CUA + 40%</t>
  </si>
  <si>
    <t>PT = Precio Negociado 0,06</t>
  </si>
  <si>
    <t>PT A-&gt;B = Coste completo +20%</t>
  </si>
  <si>
    <t>PT B-&gt;A = Precio Mercado artificial (CV + Coste oportunidad)</t>
  </si>
  <si>
    <t>Eleción Precio de transferencia</t>
  </si>
  <si>
    <t>1.</t>
  </si>
  <si>
    <t>2.</t>
  </si>
  <si>
    <t>3.</t>
  </si>
  <si>
    <t>4.</t>
  </si>
  <si>
    <t>5.</t>
  </si>
  <si>
    <t>6.</t>
  </si>
  <si>
    <t>PT A-&gt;B</t>
  </si>
  <si>
    <t>PT B-&gt;A</t>
  </si>
  <si>
    <t>PMEA</t>
  </si>
  <si>
    <t>CVA</t>
  </si>
  <si>
    <t>CTA</t>
  </si>
  <si>
    <t>% A</t>
  </si>
  <si>
    <t>% B</t>
  </si>
  <si>
    <t>PTA</t>
  </si>
  <si>
    <t>PTB</t>
  </si>
  <si>
    <t>PT = Precio Mercado Externo A</t>
  </si>
  <si>
    <t>PNEGA</t>
  </si>
  <si>
    <t>A+B</t>
  </si>
  <si>
    <t>A</t>
  </si>
  <si>
    <t>B</t>
  </si>
  <si>
    <t>Resumen resultados</t>
  </si>
  <si>
    <t>External Sales</t>
  </si>
  <si>
    <t>Variable Costs (UVC)</t>
  </si>
  <si>
    <t>Fixed Costs (annual)</t>
  </si>
  <si>
    <t>External Market Price (EMP)</t>
  </si>
  <si>
    <t>Negotiated Price (NTP)</t>
  </si>
  <si>
    <t>Inter Centre Transfer Units</t>
  </si>
  <si>
    <t>Total Units</t>
  </si>
  <si>
    <t xml:space="preserve">Opportunity cost </t>
  </si>
  <si>
    <t>Centre A</t>
  </si>
  <si>
    <t>Centre B</t>
  </si>
  <si>
    <t>Units</t>
  </si>
  <si>
    <t>€/Unit</t>
  </si>
  <si>
    <t>External Sales Revenues</t>
  </si>
  <si>
    <t>B Sales Revenues</t>
  </si>
  <si>
    <t>Total Revenues</t>
  </si>
  <si>
    <t xml:space="preserve">Variable Costs </t>
  </si>
  <si>
    <t>Fixed Costs</t>
  </si>
  <si>
    <t>Total Costs</t>
  </si>
  <si>
    <t>Gross Profit-Utility</t>
  </si>
  <si>
    <t>Costs of acquisitions to A</t>
  </si>
  <si>
    <t>Centres A + B Profit-Utility</t>
  </si>
  <si>
    <t>1. TP = UVCA</t>
  </si>
  <si>
    <t>2. TP = UFCA</t>
  </si>
  <si>
    <t>3. TP = UFCA+40%</t>
  </si>
  <si>
    <t>6. TP = DTP (UFCA+20% / ARTIF P)</t>
  </si>
  <si>
    <t>4. TP = NTP = 0,06 €/Unit</t>
  </si>
  <si>
    <t>5. TP = EMPA = 0,07 €/Unit</t>
  </si>
  <si>
    <t>Profit-Utility Centre A</t>
  </si>
  <si>
    <t>Profit-Utility Centre B</t>
  </si>
  <si>
    <t>Profit-Utility Centre A + Centre B</t>
  </si>
  <si>
    <t xml:space="preserve">Choose an option by selecting a value from the drop down list </t>
  </si>
  <si>
    <t>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</si>
</sst>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_ ;[Red]\-#,##0.00\ "/>
    <numFmt numFmtId="165" formatCode="#,##0.000_ ;[Red]\-#,##0.000\ "/>
  </numFmts>
  <fonts count="10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theme="1"/>
      <name val="Arial"/>
      <family val="2"/>
    </font>
    <font>
      <b/>
      <sz val="14"/>
      <color rgb="FF000000"/>
      <name val="Arial"/>
      <family val="2"/>
    </font>
    <font>
      <sz val="12"/>
      <color theme="0"/>
      <name val="Arial"/>
      <family val="2"/>
    </font>
    <font>
      <sz val="11"/>
      <color theme="1"/>
      <name val="Arial"/>
      <family val="2"/>
    </font>
    <font>
      <sz val="12"/>
      <color rgb="FF000000"/>
      <name val="Calibri"/>
      <family val="2"/>
      <scheme val="minor"/>
    </font>
    <font>
      <b/>
      <sz val="12"/>
      <color rgb="FF00000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92D050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</borders>
  <cellStyleXfs count="1">
    <xf numFmtId="0" fontId="0" fillId="0" borderId="0"/>
  </cellStyleXfs>
  <cellXfs count="76">
    <xf numFmtId="0" fontId="0" fillId="0" borderId="0" xfId="0"/>
    <xf numFmtId="0" fontId="1" fillId="0" borderId="0" xfId="0" applyFont="1"/>
    <xf numFmtId="0" fontId="2" fillId="0" borderId="0" xfId="0" applyFont="1" applyAlignment="1">
      <alignment vertical="center"/>
    </xf>
    <xf numFmtId="0" fontId="2" fillId="2" borderId="0" xfId="0" applyFont="1" applyFill="1" applyAlignment="1">
      <alignment vertical="center"/>
    </xf>
    <xf numFmtId="0" fontId="3" fillId="0" borderId="1" xfId="0" applyFont="1" applyBorder="1" applyAlignment="1">
      <alignment vertical="center"/>
    </xf>
    <xf numFmtId="164" fontId="1" fillId="0" borderId="0" xfId="0" applyNumberFormat="1" applyFont="1"/>
    <xf numFmtId="0" fontId="3" fillId="0" borderId="0" xfId="0" applyFont="1" applyAlignment="1">
      <alignment vertical="center"/>
    </xf>
    <xf numFmtId="0" fontId="1" fillId="0" borderId="2" xfId="0" applyFont="1" applyBorder="1" applyAlignment="1">
      <alignment vertical="center"/>
    </xf>
    <xf numFmtId="0" fontId="3" fillId="0" borderId="0" xfId="0" applyFont="1" applyAlignment="1">
      <alignment horizontal="left" vertical="center" indent="1"/>
    </xf>
    <xf numFmtId="0" fontId="4" fillId="0" borderId="3" xfId="0" applyFont="1" applyBorder="1"/>
    <xf numFmtId="164" fontId="4" fillId="0" borderId="4" xfId="0" applyNumberFormat="1" applyFont="1" applyBorder="1"/>
    <xf numFmtId="164" fontId="4" fillId="0" borderId="5" xfId="0" applyNumberFormat="1" applyFont="1" applyBorder="1"/>
    <xf numFmtId="164" fontId="4" fillId="0" borderId="2" xfId="0" applyNumberFormat="1" applyFont="1" applyBorder="1"/>
    <xf numFmtId="0" fontId="2" fillId="0" borderId="2" xfId="0" applyFont="1" applyBorder="1" applyAlignment="1">
      <alignment horizontal="center" vertical="center"/>
    </xf>
    <xf numFmtId="0" fontId="4" fillId="0" borderId="0" xfId="0" applyFont="1" applyBorder="1"/>
    <xf numFmtId="164" fontId="4" fillId="0" borderId="0" xfId="0" applyNumberFormat="1" applyFont="1" applyBorder="1"/>
    <xf numFmtId="0" fontId="3" fillId="0" borderId="7" xfId="0" applyFont="1" applyBorder="1" applyAlignment="1">
      <alignment vertical="center"/>
    </xf>
    <xf numFmtId="164" fontId="1" fillId="0" borderId="7" xfId="0" applyNumberFormat="1" applyFont="1" applyBorder="1"/>
    <xf numFmtId="0" fontId="2" fillId="0" borderId="7" xfId="0" applyFont="1" applyBorder="1" applyAlignment="1">
      <alignment vertical="center"/>
    </xf>
    <xf numFmtId="0" fontId="2" fillId="2" borderId="7" xfId="0" applyFont="1" applyFill="1" applyBorder="1" applyAlignment="1">
      <alignment vertical="center"/>
    </xf>
    <xf numFmtId="0" fontId="1" fillId="0" borderId="0" xfId="0" applyFont="1" applyBorder="1"/>
    <xf numFmtId="164" fontId="1" fillId="3" borderId="7" xfId="0" applyNumberFormat="1" applyFont="1" applyFill="1" applyBorder="1"/>
    <xf numFmtId="0" fontId="1" fillId="3" borderId="0" xfId="0" applyFont="1" applyFill="1"/>
    <xf numFmtId="164" fontId="1" fillId="0" borderId="7" xfId="0" applyNumberFormat="1" applyFont="1" applyFill="1" applyBorder="1"/>
    <xf numFmtId="164" fontId="4" fillId="3" borderId="5" xfId="0" applyNumberFormat="1" applyFont="1" applyFill="1" applyBorder="1"/>
    <xf numFmtId="165" fontId="1" fillId="0" borderId="0" xfId="0" applyNumberFormat="1" applyFont="1"/>
    <xf numFmtId="164" fontId="4" fillId="0" borderId="5" xfId="0" applyNumberFormat="1" applyFont="1" applyFill="1" applyBorder="1"/>
    <xf numFmtId="165" fontId="4" fillId="0" borderId="5" xfId="0" applyNumberFormat="1" applyFont="1" applyBorder="1"/>
    <xf numFmtId="0" fontId="1" fillId="4" borderId="0" xfId="0" applyFont="1" applyFill="1"/>
    <xf numFmtId="164" fontId="1" fillId="4" borderId="7" xfId="0" applyNumberFormat="1" applyFont="1" applyFill="1" applyBorder="1"/>
    <xf numFmtId="9" fontId="0" fillId="0" borderId="0" xfId="0" applyNumberFormat="1"/>
    <xf numFmtId="0" fontId="1" fillId="0" borderId="0" xfId="0" applyFont="1" applyProtection="1"/>
    <xf numFmtId="0" fontId="2" fillId="0" borderId="7" xfId="0" applyFont="1" applyBorder="1" applyAlignment="1" applyProtection="1">
      <alignment vertical="center"/>
    </xf>
    <xf numFmtId="0" fontId="2" fillId="2" borderId="7" xfId="0" applyFont="1" applyFill="1" applyBorder="1" applyAlignment="1" applyProtection="1">
      <alignment vertical="center"/>
    </xf>
    <xf numFmtId="0" fontId="3" fillId="0" borderId="7" xfId="0" applyFont="1" applyBorder="1" applyAlignment="1" applyProtection="1">
      <alignment vertical="center"/>
    </xf>
    <xf numFmtId="164" fontId="1" fillId="0" borderId="7" xfId="0" applyNumberFormat="1" applyFont="1" applyBorder="1" applyProtection="1"/>
    <xf numFmtId="0" fontId="1" fillId="0" borderId="7" xfId="0" applyFont="1" applyBorder="1" applyProtection="1"/>
    <xf numFmtId="0" fontId="1" fillId="0" borderId="7" xfId="0" applyFont="1" applyBorder="1" applyAlignment="1" applyProtection="1">
      <alignment horizontal="center"/>
    </xf>
    <xf numFmtId="164" fontId="1" fillId="0" borderId="7" xfId="0" applyNumberFormat="1" applyFont="1" applyFill="1" applyBorder="1" applyProtection="1"/>
    <xf numFmtId="0" fontId="4" fillId="0" borderId="2" xfId="0" applyFont="1" applyBorder="1" applyProtection="1"/>
    <xf numFmtId="164" fontId="4" fillId="0" borderId="3" xfId="0" applyNumberFormat="1" applyFont="1" applyBorder="1" applyProtection="1"/>
    <xf numFmtId="0" fontId="1" fillId="0" borderId="0" xfId="0" applyFont="1" applyBorder="1" applyProtection="1"/>
    <xf numFmtId="0" fontId="3" fillId="0" borderId="0" xfId="0" applyFont="1" applyAlignment="1" applyProtection="1">
      <alignment horizontal="left" vertical="center" indent="1"/>
    </xf>
    <xf numFmtId="0" fontId="4" fillId="0" borderId="0" xfId="0" applyFont="1" applyProtection="1"/>
    <xf numFmtId="0" fontId="2" fillId="0" borderId="2" xfId="0" applyFont="1" applyBorder="1" applyAlignment="1" applyProtection="1">
      <alignment horizontal="center" vertical="center"/>
    </xf>
    <xf numFmtId="0" fontId="3" fillId="0" borderId="0" xfId="0" applyFont="1" applyAlignment="1" applyProtection="1">
      <alignment vertical="center"/>
    </xf>
    <xf numFmtId="164" fontId="1" fillId="0" borderId="0" xfId="0" applyNumberFormat="1" applyFont="1" applyProtection="1"/>
    <xf numFmtId="165" fontId="1" fillId="0" borderId="0" xfId="0" applyNumberFormat="1" applyFont="1" applyProtection="1"/>
    <xf numFmtId="165" fontId="1" fillId="3" borderId="0" xfId="0" applyNumberFormat="1" applyFont="1" applyFill="1" applyProtection="1"/>
    <xf numFmtId="0" fontId="4" fillId="0" borderId="3" xfId="0" applyFont="1" applyBorder="1" applyProtection="1"/>
    <xf numFmtId="164" fontId="4" fillId="0" borderId="4" xfId="0" applyNumberFormat="1" applyFont="1" applyBorder="1" applyProtection="1"/>
    <xf numFmtId="164" fontId="4" fillId="0" borderId="5" xfId="0" applyNumberFormat="1" applyFont="1" applyBorder="1" applyProtection="1"/>
    <xf numFmtId="164" fontId="4" fillId="0" borderId="2" xfId="0" applyNumberFormat="1" applyFont="1" applyBorder="1" applyProtection="1"/>
    <xf numFmtId="0" fontId="4" fillId="0" borderId="0" xfId="0" applyFont="1" applyBorder="1" applyProtection="1"/>
    <xf numFmtId="164" fontId="4" fillId="0" borderId="0" xfId="0" applyNumberFormat="1" applyFont="1" applyBorder="1" applyProtection="1"/>
    <xf numFmtId="0" fontId="6" fillId="0" borderId="0" xfId="0" applyFont="1" applyProtection="1"/>
    <xf numFmtId="165" fontId="4" fillId="0" borderId="5" xfId="0" applyNumberFormat="1" applyFont="1" applyBorder="1" applyProtection="1"/>
    <xf numFmtId="0" fontId="4" fillId="0" borderId="8" xfId="0" applyFont="1" applyBorder="1" applyProtection="1"/>
    <xf numFmtId="164" fontId="4" fillId="0" borderId="9" xfId="0" applyNumberFormat="1" applyFont="1" applyBorder="1" applyProtection="1"/>
    <xf numFmtId="0" fontId="2" fillId="0" borderId="6" xfId="0" applyFont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1" fillId="0" borderId="7" xfId="0" applyFont="1" applyBorder="1" applyAlignment="1" applyProtection="1">
      <alignment horizontal="center"/>
    </xf>
    <xf numFmtId="0" fontId="5" fillId="0" borderId="6" xfId="0" applyFont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7" fillId="3" borderId="0" xfId="0" applyFont="1" applyFill="1" applyAlignment="1" applyProtection="1">
      <alignment horizontal="center" vertical="center" wrapText="1"/>
    </xf>
    <xf numFmtId="0" fontId="0" fillId="0" borderId="0" xfId="0" applyFont="1" applyAlignment="1" applyProtection="1">
      <alignment horizontal="center" vertical="center" wrapText="1"/>
    </xf>
    <xf numFmtId="0" fontId="1" fillId="5" borderId="7" xfId="0" applyFont="1" applyFill="1" applyBorder="1" applyAlignment="1" applyProtection="1">
      <alignment horizontal="center"/>
    </xf>
    <xf numFmtId="0" fontId="1" fillId="5" borderId="0" xfId="0" applyFont="1" applyFill="1" applyAlignment="1" applyProtection="1">
      <alignment horizontal="right"/>
      <protection locked="0"/>
    </xf>
    <xf numFmtId="0" fontId="2" fillId="0" borderId="7" xfId="0" applyFont="1" applyBorder="1" applyAlignment="1" applyProtection="1">
      <alignment horizontal="center" vertical="center"/>
    </xf>
    <xf numFmtId="0" fontId="2" fillId="2" borderId="7" xfId="0" applyFont="1" applyFill="1" applyBorder="1" applyAlignment="1" applyProtection="1">
      <alignment horizontal="center" vertical="center"/>
    </xf>
    <xf numFmtId="0" fontId="3" fillId="0" borderId="7" xfId="0" applyFont="1" applyFill="1" applyBorder="1" applyAlignment="1" applyProtection="1">
      <alignment vertical="center"/>
    </xf>
    <xf numFmtId="0" fontId="0" fillId="0" borderId="7" xfId="0" applyBorder="1" applyProtection="1"/>
    <xf numFmtId="0" fontId="4" fillId="0" borderId="7" xfId="0" applyFont="1" applyBorder="1" applyAlignment="1" applyProtection="1">
      <alignment horizontal="center"/>
    </xf>
    <xf numFmtId="0" fontId="1" fillId="0" borderId="0" xfId="0" applyFont="1" applyProtection="1">
      <protection locked="0"/>
    </xf>
    <xf numFmtId="0" fontId="8" fillId="0" borderId="0" xfId="0" applyFont="1" applyBorder="1" applyAlignment="1" applyProtection="1">
      <alignment vertical="center"/>
      <protection locked="0"/>
    </xf>
    <xf numFmtId="0" fontId="9" fillId="0" borderId="0" xfId="0" applyFont="1" applyBorder="1" applyAlignment="1" applyProtection="1">
      <alignment vertical="center"/>
      <protection locked="0"/>
    </xf>
  </cellXfs>
  <cellStyles count="1">
    <cellStyle name="Normal" xfId="0" builtinId="0"/>
  </cellStyles>
  <dxfs count="1">
    <dxf>
      <fill>
        <patternFill>
          <bgColor rgb="FF92D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Drop" dropStyle="combo" dx="16" fmlaLink="$E$3" fmlaRange="$A$46:$A$51" noThreeD="1" sel="3" val="0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4</xdr:col>
          <xdr:colOff>0</xdr:colOff>
          <xdr:row>1</xdr:row>
          <xdr:rowOff>168088</xdr:rowOff>
        </xdr:from>
        <xdr:to>
          <xdr:col>5</xdr:col>
          <xdr:colOff>224118</xdr:colOff>
          <xdr:row>4</xdr:row>
          <xdr:rowOff>0</xdr:rowOff>
        </xdr:to>
        <xdr:sp macro="" textlink="">
          <xdr:nvSpPr>
            <xdr:cNvPr id="8196" name="Drop Down 4" hidden="1">
              <a:extLst>
                <a:ext uri="{63B3BB69-23CF-44E3-9099-C40C66FF867C}">
                  <a14:compatExt spid="_x0000_s8196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28"/>
  <sheetViews>
    <sheetView workbookViewId="0"/>
  </sheetViews>
  <sheetFormatPr baseColWidth="10" defaultColWidth="0" defaultRowHeight="15" zeroHeight="1" x14ac:dyDescent="0.25"/>
  <cols>
    <col min="1" max="1" width="28.7109375" bestFit="1" customWidth="1"/>
    <col min="2" max="2" width="23" bestFit="1" customWidth="1"/>
    <col min="3" max="3" width="23" customWidth="1"/>
    <col min="4" max="4" width="13.28515625" hidden="1" customWidth="1"/>
    <col min="5" max="5" width="11.42578125" hidden="1" customWidth="1"/>
    <col min="6" max="6" width="23.5703125" hidden="1" customWidth="1"/>
    <col min="7" max="12" width="11.42578125" hidden="1" customWidth="1"/>
    <col min="13" max="18" width="0" hidden="1" customWidth="1"/>
    <col min="19" max="16371" width="11.42578125" hidden="1"/>
    <col min="16374" max="16383" width="11.42578125" hidden="1"/>
    <col min="16384" max="16384" width="5.5703125" hidden="1"/>
  </cols>
  <sheetData>
    <row r="1" spans="1:12" ht="15.75" x14ac:dyDescent="0.25">
      <c r="A1" s="31" t="s">
        <v>20</v>
      </c>
      <c r="B1" s="68" t="s">
        <v>57</v>
      </c>
      <c r="C1" s="69" t="s">
        <v>58</v>
      </c>
      <c r="E1" t="s">
        <v>27</v>
      </c>
    </row>
    <row r="2" spans="1:12" ht="15.75" x14ac:dyDescent="0.25">
      <c r="A2" s="34" t="s">
        <v>49</v>
      </c>
      <c r="B2" s="35">
        <f>B9-B8</f>
        <v>1600000</v>
      </c>
      <c r="C2" s="35">
        <f>B8</f>
        <v>2400000</v>
      </c>
      <c r="G2" t="s">
        <v>34</v>
      </c>
      <c r="H2" t="s">
        <v>35</v>
      </c>
      <c r="I2" t="s">
        <v>39</v>
      </c>
      <c r="J2" t="s">
        <v>40</v>
      </c>
      <c r="K2" t="s">
        <v>41</v>
      </c>
      <c r="L2" t="s">
        <v>42</v>
      </c>
    </row>
    <row r="3" spans="1:12" ht="15.75" x14ac:dyDescent="0.25">
      <c r="A3" s="34" t="s">
        <v>50</v>
      </c>
      <c r="B3" s="35">
        <v>0.02</v>
      </c>
      <c r="C3" s="35">
        <v>0.05</v>
      </c>
      <c r="E3" t="s">
        <v>28</v>
      </c>
      <c r="F3" t="s">
        <v>70</v>
      </c>
      <c r="G3" t="s">
        <v>37</v>
      </c>
      <c r="H3" t="str">
        <f>G3</f>
        <v>CVA</v>
      </c>
      <c r="K3">
        <f t="array" aca="1" ref="K3" ca="1">INDIRECT(G3)*(1+I3)</f>
        <v>0.02</v>
      </c>
      <c r="L3">
        <f t="array" aca="1" ref="L3" ca="1">INDIRECT(H3)*(1+J3)</f>
        <v>0.02</v>
      </c>
    </row>
    <row r="4" spans="1:12" ht="15.75" x14ac:dyDescent="0.25">
      <c r="A4" s="34" t="s">
        <v>51</v>
      </c>
      <c r="B4" s="35">
        <v>80000</v>
      </c>
      <c r="C4" s="35">
        <v>40000</v>
      </c>
      <c r="E4" t="s">
        <v>29</v>
      </c>
      <c r="F4" t="s">
        <v>71</v>
      </c>
      <c r="G4" t="s">
        <v>38</v>
      </c>
      <c r="H4" t="str">
        <f>G4</f>
        <v>CTA</v>
      </c>
      <c r="K4">
        <f t="array" aca="1" ref="K4" ca="1">INDIRECT(G4)*(1+I4)</f>
        <v>0.04</v>
      </c>
      <c r="L4">
        <f t="array" aca="1" ref="L4" ca="1">INDIRECT(H4)*(1+J4)</f>
        <v>0.04</v>
      </c>
    </row>
    <row r="5" spans="1:12" ht="15.75" x14ac:dyDescent="0.25">
      <c r="A5" s="34" t="s">
        <v>52</v>
      </c>
      <c r="B5" s="35">
        <v>7.0000000000000007E-2</v>
      </c>
      <c r="C5" s="35">
        <v>0.15</v>
      </c>
      <c r="E5" t="s">
        <v>30</v>
      </c>
      <c r="F5" t="s">
        <v>72</v>
      </c>
      <c r="G5" t="s">
        <v>38</v>
      </c>
      <c r="H5" t="str">
        <f>G5</f>
        <v>CTA</v>
      </c>
      <c r="I5" s="30">
        <v>0.4</v>
      </c>
      <c r="J5" s="30">
        <f>I5</f>
        <v>0.4</v>
      </c>
      <c r="K5">
        <f t="array" aca="1" ref="K5" ca="1">INDIRECT(G5)*(1+I5)</f>
        <v>5.5999999999999994E-2</v>
      </c>
      <c r="L5">
        <f t="array" aca="1" ref="L5" ca="1">INDIRECT(H5)*(1+J5)</f>
        <v>5.5999999999999994E-2</v>
      </c>
    </row>
    <row r="6" spans="1:12" ht="15.75" x14ac:dyDescent="0.25">
      <c r="A6" s="70" t="s">
        <v>56</v>
      </c>
      <c r="B6" s="71"/>
      <c r="C6" s="38">
        <v>0</v>
      </c>
      <c r="E6" t="s">
        <v>31</v>
      </c>
      <c r="F6" t="s">
        <v>74</v>
      </c>
      <c r="G6" t="s">
        <v>44</v>
      </c>
      <c r="H6" t="str">
        <f>G6</f>
        <v>PNEGA</v>
      </c>
      <c r="K6">
        <f t="array" aca="1" ref="K6" ca="1">INDIRECT(G6)*(1+I6)</f>
        <v>0.06</v>
      </c>
      <c r="L6">
        <f t="array" aca="1" ref="L6" ca="1">INDIRECT(H6)*(1+J6)</f>
        <v>0.06</v>
      </c>
    </row>
    <row r="7" spans="1:12" ht="15.75" x14ac:dyDescent="0.25">
      <c r="A7" s="34" t="s">
        <v>53</v>
      </c>
      <c r="B7" s="35">
        <v>0.06</v>
      </c>
      <c r="C7" s="35">
        <f>B7</f>
        <v>0.06</v>
      </c>
      <c r="E7" t="s">
        <v>32</v>
      </c>
      <c r="F7" t="s">
        <v>75</v>
      </c>
      <c r="G7" t="s">
        <v>36</v>
      </c>
      <c r="H7" t="str">
        <f>G7</f>
        <v>PMEA</v>
      </c>
      <c r="K7">
        <f t="array" aca="1" ref="K7" ca="1">INDIRECT(G7)*(1+I7)</f>
        <v>7.0000000000000007E-2</v>
      </c>
      <c r="L7">
        <f t="array" aca="1" ref="L7" ca="1">INDIRECT(H7)*(1+J7)</f>
        <v>7.0000000000000007E-2</v>
      </c>
    </row>
    <row r="8" spans="1:12" ht="15.75" x14ac:dyDescent="0.25">
      <c r="A8" s="34" t="s">
        <v>54</v>
      </c>
      <c r="B8" s="35">
        <f>B9*0.6</f>
        <v>2400000</v>
      </c>
      <c r="C8" s="35">
        <f>B8</f>
        <v>2400000</v>
      </c>
      <c r="E8" t="s">
        <v>33</v>
      </c>
      <c r="F8" t="s">
        <v>73</v>
      </c>
      <c r="G8" t="s">
        <v>38</v>
      </c>
      <c r="H8" t="s">
        <v>37</v>
      </c>
      <c r="I8" s="30">
        <v>0.2</v>
      </c>
      <c r="K8">
        <f t="array" aca="1" ref="K8" ca="1">INDIRECT(G8)*(1+I8)</f>
        <v>4.8000000000000001E-2</v>
      </c>
      <c r="L8">
        <f t="array" aca="1" ref="L8" ca="1">INDIRECT(H8)*(1+J8)</f>
        <v>0.02</v>
      </c>
    </row>
    <row r="9" spans="1:12" ht="15.75" x14ac:dyDescent="0.25">
      <c r="A9" s="34" t="s">
        <v>55</v>
      </c>
      <c r="B9" s="35">
        <f>4000000</f>
        <v>4000000</v>
      </c>
      <c r="C9" s="35">
        <f>VEB</f>
        <v>2400000</v>
      </c>
    </row>
    <row r="10" spans="1:12" hidden="1" x14ac:dyDescent="0.25"/>
    <row r="11" spans="1:12" hidden="1" x14ac:dyDescent="0.25"/>
    <row r="12" spans="1:12" hidden="1" x14ac:dyDescent="0.25"/>
    <row r="13" spans="1:12" hidden="1" x14ac:dyDescent="0.25"/>
    <row r="14" spans="1:12" hidden="1" x14ac:dyDescent="0.25"/>
    <row r="15" spans="1:12" ht="16.5" hidden="1" thickBot="1" x14ac:dyDescent="0.3">
      <c r="A15" s="8"/>
      <c r="B15" s="59" t="s">
        <v>4</v>
      </c>
      <c r="C15" s="59"/>
      <c r="D15" s="59"/>
    </row>
    <row r="16" spans="1:12" ht="16.5" hidden="1" thickBot="1" x14ac:dyDescent="0.3">
      <c r="A16" s="8"/>
      <c r="B16" s="13" t="s">
        <v>6</v>
      </c>
      <c r="C16" s="13" t="s">
        <v>7</v>
      </c>
      <c r="D16" s="13" t="s">
        <v>8</v>
      </c>
    </row>
    <row r="17" spans="1:4" ht="15.75" hidden="1" x14ac:dyDescent="0.25">
      <c r="A17" s="6" t="s">
        <v>9</v>
      </c>
      <c r="B17" s="5">
        <v>1600000</v>
      </c>
      <c r="C17" s="1">
        <v>7.0000000000000007E-2</v>
      </c>
      <c r="D17" s="5">
        <f>B17*C17</f>
        <v>112000.00000000001</v>
      </c>
    </row>
    <row r="18" spans="1:4" ht="15.75" hidden="1" x14ac:dyDescent="0.25">
      <c r="A18" s="1" t="s">
        <v>10</v>
      </c>
      <c r="B18" s="5">
        <f>B8</f>
        <v>2400000</v>
      </c>
      <c r="C18" s="5">
        <f>DATA!B10</f>
        <v>0</v>
      </c>
      <c r="D18" s="5">
        <f>B18*C18</f>
        <v>0</v>
      </c>
    </row>
    <row r="19" spans="1:4" ht="16.5" hidden="1" thickBot="1" x14ac:dyDescent="0.3">
      <c r="A19" s="1"/>
      <c r="B19" s="5"/>
      <c r="C19" s="5"/>
      <c r="D19" s="5"/>
    </row>
    <row r="20" spans="1:4" ht="16.5" hidden="1" thickBot="1" x14ac:dyDescent="0.3">
      <c r="A20" s="9" t="s">
        <v>14</v>
      </c>
      <c r="B20" s="10"/>
      <c r="C20" s="11"/>
      <c r="D20" s="12">
        <f>SUM(D17:D19)</f>
        <v>112000.00000000001</v>
      </c>
    </row>
    <row r="21" spans="1:4" ht="15.75" hidden="1" x14ac:dyDescent="0.25">
      <c r="A21" s="1"/>
      <c r="B21" s="5"/>
      <c r="C21" s="1"/>
      <c r="D21" s="5"/>
    </row>
    <row r="22" spans="1:4" ht="15.75" hidden="1" x14ac:dyDescent="0.25">
      <c r="A22" s="1" t="s">
        <v>11</v>
      </c>
      <c r="B22" s="5">
        <f>B17+B18</f>
        <v>4000000</v>
      </c>
      <c r="C22" s="5">
        <f t="array" ref="C22">CVA</f>
        <v>0.02</v>
      </c>
      <c r="D22" s="5">
        <f>B22*C22</f>
        <v>80000</v>
      </c>
    </row>
    <row r="23" spans="1:4" ht="15.75" hidden="1" x14ac:dyDescent="0.25">
      <c r="A23" s="1" t="s">
        <v>12</v>
      </c>
      <c r="B23" s="5">
        <f t="array" ref="B23">CFA</f>
        <v>80000</v>
      </c>
      <c r="C23" s="1">
        <v>1</v>
      </c>
      <c r="D23" s="5">
        <f>B23*C23</f>
        <v>80000</v>
      </c>
    </row>
    <row r="24" spans="1:4" ht="16.5" hidden="1" thickBot="1" x14ac:dyDescent="0.3">
      <c r="A24" s="1"/>
      <c r="B24" s="1"/>
      <c r="C24" s="1"/>
      <c r="D24" s="1"/>
    </row>
    <row r="25" spans="1:4" ht="16.5" hidden="1" thickBot="1" x14ac:dyDescent="0.3">
      <c r="A25" s="9" t="s">
        <v>15</v>
      </c>
      <c r="B25" s="10">
        <f>B22</f>
        <v>4000000</v>
      </c>
      <c r="C25" s="11">
        <f>D25/B25</f>
        <v>0.04</v>
      </c>
      <c r="D25" s="12">
        <f>SUM(D22:D24)</f>
        <v>160000</v>
      </c>
    </row>
    <row r="26" spans="1:4" ht="16.5" hidden="1" thickBot="1" x14ac:dyDescent="0.3">
      <c r="A26" s="1"/>
      <c r="B26" s="1"/>
      <c r="C26" s="1"/>
      <c r="D26" s="1"/>
    </row>
    <row r="27" spans="1:4" ht="16.5" hidden="1" thickBot="1" x14ac:dyDescent="0.3">
      <c r="A27" s="9"/>
      <c r="B27" s="10"/>
      <c r="C27" s="11"/>
      <c r="D27" s="12"/>
    </row>
    <row r="28" spans="1:4" hidden="1" x14ac:dyDescent="0.25"/>
  </sheetData>
  <sheetProtection sheet="1" objects="1" scenarios="1"/>
  <mergeCells count="1">
    <mergeCell ref="B15:D15"/>
  </mergeCells>
  <dataValidations count="1">
    <dataValidation allowBlank="1" showInputMessage="1" showErrorMessage="1" promptTitle="This data is protected" prompt="If you want to modify (on your own risk), please remove the sheet protection" sqref="B2:C9"/>
  </dataValidations>
  <pageMargins left="0.7" right="0.7" top="0.75" bottom="0.75" header="0.3" footer="0.3"/>
  <pageSetup paperSize="9" orientation="portrait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A39" sqref="A39:D39"/>
    </sheetView>
  </sheetViews>
  <sheetFormatPr baseColWidth="10" defaultRowHeight="15" x14ac:dyDescent="0.2"/>
  <cols>
    <col min="1" max="1" width="34.5703125" style="1" bestFit="1" customWidth="1"/>
    <col min="2" max="2" width="23" style="1" bestFit="1" customWidth="1"/>
    <col min="3" max="3" width="23.140625" style="1" bestFit="1" customWidth="1"/>
    <col min="4" max="4" width="15.140625" style="1" bestFit="1" customWidth="1"/>
    <col min="5" max="16384" width="11.42578125" style="1"/>
  </cols>
  <sheetData>
    <row r="1" spans="1:4" ht="15.75" x14ac:dyDescent="0.2">
      <c r="B1" s="2" t="s">
        <v>4</v>
      </c>
      <c r="C1" s="3" t="s">
        <v>5</v>
      </c>
    </row>
    <row r="2" spans="1:4" x14ac:dyDescent="0.2">
      <c r="A2" s="4" t="s">
        <v>0</v>
      </c>
      <c r="B2" s="5">
        <v>4000000</v>
      </c>
      <c r="C2" s="5">
        <f>B2*0.6</f>
        <v>2400000</v>
      </c>
    </row>
    <row r="3" spans="1:4" x14ac:dyDescent="0.2">
      <c r="A3" s="4" t="s">
        <v>1</v>
      </c>
      <c r="B3" s="5">
        <v>0.02</v>
      </c>
      <c r="C3" s="5">
        <v>0.05</v>
      </c>
    </row>
    <row r="4" spans="1:4" x14ac:dyDescent="0.2">
      <c r="A4" s="6" t="s">
        <v>2</v>
      </c>
      <c r="B4" s="5">
        <v>80000</v>
      </c>
      <c r="C4" s="5">
        <v>40000</v>
      </c>
    </row>
    <row r="5" spans="1:4" ht="15.75" thickBot="1" x14ac:dyDescent="0.25">
      <c r="A5" s="6" t="s">
        <v>3</v>
      </c>
      <c r="B5" s="5">
        <v>7.0000000000000007E-2</v>
      </c>
      <c r="C5" s="5">
        <v>0.15</v>
      </c>
    </row>
    <row r="6" spans="1:4" ht="15.75" thickBot="1" x14ac:dyDescent="0.25">
      <c r="A6" s="7"/>
    </row>
    <row r="8" spans="1:4" ht="16.5" thickBot="1" x14ac:dyDescent="0.25">
      <c r="A8" s="8"/>
      <c r="B8" s="59" t="s">
        <v>4</v>
      </c>
      <c r="C8" s="59"/>
      <c r="D8" s="59"/>
    </row>
    <row r="9" spans="1:4" ht="16.5" thickBot="1" x14ac:dyDescent="0.25">
      <c r="A9" s="8"/>
      <c r="B9" s="13" t="s">
        <v>6</v>
      </c>
      <c r="C9" s="13" t="s">
        <v>7</v>
      </c>
      <c r="D9" s="13" t="s">
        <v>8</v>
      </c>
    </row>
    <row r="10" spans="1:4" ht="15.75" customHeight="1" x14ac:dyDescent="0.2">
      <c r="A10" s="6" t="s">
        <v>9</v>
      </c>
      <c r="B10" s="5">
        <v>1600000</v>
      </c>
      <c r="C10" s="1">
        <v>7.0000000000000007E-2</v>
      </c>
      <c r="D10" s="5">
        <f>B10*C10</f>
        <v>112000.00000000001</v>
      </c>
    </row>
    <row r="11" spans="1:4" x14ac:dyDescent="0.2">
      <c r="A11" s="1" t="s">
        <v>10</v>
      </c>
      <c r="B11" s="5">
        <f>B2*0.6</f>
        <v>2400000</v>
      </c>
      <c r="C11" s="5">
        <f>B3</f>
        <v>0.02</v>
      </c>
      <c r="D11" s="5">
        <f>B11*C11</f>
        <v>48000</v>
      </c>
    </row>
    <row r="12" spans="1:4" ht="15.75" thickBot="1" x14ac:dyDescent="0.25">
      <c r="B12" s="5"/>
      <c r="C12" s="5"/>
      <c r="D12" s="5"/>
    </row>
    <row r="13" spans="1:4" ht="16.5" thickBot="1" x14ac:dyDescent="0.3">
      <c r="A13" s="9" t="s">
        <v>14</v>
      </c>
      <c r="B13" s="10"/>
      <c r="C13" s="11"/>
      <c r="D13" s="12">
        <f>SUM(D10:D12)</f>
        <v>160000</v>
      </c>
    </row>
    <row r="14" spans="1:4" x14ac:dyDescent="0.2">
      <c r="B14" s="5"/>
      <c r="D14" s="5"/>
    </row>
    <row r="15" spans="1:4" x14ac:dyDescent="0.2">
      <c r="A15" s="1" t="s">
        <v>11</v>
      </c>
      <c r="B15" s="5">
        <f>B10+B11</f>
        <v>4000000</v>
      </c>
      <c r="C15" s="5">
        <f>B3</f>
        <v>0.02</v>
      </c>
      <c r="D15" s="5">
        <f>B15*C15</f>
        <v>80000</v>
      </c>
    </row>
    <row r="16" spans="1:4" x14ac:dyDescent="0.2">
      <c r="A16" s="1" t="s">
        <v>12</v>
      </c>
      <c r="B16" s="5">
        <f>B4</f>
        <v>80000</v>
      </c>
      <c r="C16" s="1">
        <v>1</v>
      </c>
      <c r="D16" s="5">
        <f>B16*C16</f>
        <v>80000</v>
      </c>
    </row>
    <row r="17" spans="1:4" ht="15.75" thickBot="1" x14ac:dyDescent="0.25"/>
    <row r="18" spans="1:4" ht="16.5" thickBot="1" x14ac:dyDescent="0.3">
      <c r="A18" s="9" t="s">
        <v>15</v>
      </c>
      <c r="B18" s="10"/>
      <c r="C18" s="11"/>
      <c r="D18" s="12">
        <f>SUM(D15:D17)</f>
        <v>160000</v>
      </c>
    </row>
    <row r="19" spans="1:4" ht="15.75" thickBot="1" x14ac:dyDescent="0.25"/>
    <row r="20" spans="1:4" ht="16.5" thickBot="1" x14ac:dyDescent="0.3">
      <c r="A20" s="9" t="s">
        <v>13</v>
      </c>
      <c r="B20" s="10"/>
      <c r="C20" s="11"/>
      <c r="D20" s="12">
        <f>D13-D18</f>
        <v>0</v>
      </c>
    </row>
    <row r="23" spans="1:4" ht="16.5" thickBot="1" x14ac:dyDescent="0.25">
      <c r="B23" s="60" t="s">
        <v>5</v>
      </c>
      <c r="C23" s="60"/>
      <c r="D23" s="60"/>
    </row>
    <row r="24" spans="1:4" ht="16.5" thickBot="1" x14ac:dyDescent="0.25">
      <c r="B24" s="13" t="s">
        <v>6</v>
      </c>
      <c r="C24" s="13" t="s">
        <v>7</v>
      </c>
      <c r="D24" s="13" t="s">
        <v>8</v>
      </c>
    </row>
    <row r="25" spans="1:4" x14ac:dyDescent="0.2">
      <c r="A25" s="1" t="s">
        <v>16</v>
      </c>
      <c r="B25" s="5">
        <f>C2</f>
        <v>2400000</v>
      </c>
      <c r="C25" s="5">
        <f>C5</f>
        <v>0.15</v>
      </c>
      <c r="D25" s="5">
        <f>B25*C25</f>
        <v>360000</v>
      </c>
    </row>
    <row r="26" spans="1:4" ht="15.75" thickBot="1" x14ac:dyDescent="0.25">
      <c r="B26" s="5"/>
      <c r="C26" s="5"/>
      <c r="D26" s="5"/>
    </row>
    <row r="27" spans="1:4" ht="16.5" thickBot="1" x14ac:dyDescent="0.3">
      <c r="A27" s="9" t="s">
        <v>14</v>
      </c>
      <c r="B27" s="10"/>
      <c r="C27" s="11"/>
      <c r="D27" s="12">
        <f>SUM(D25:D26)</f>
        <v>360000</v>
      </c>
    </row>
    <row r="28" spans="1:4" ht="15.75" x14ac:dyDescent="0.25">
      <c r="A28" s="14"/>
      <c r="B28" s="15"/>
      <c r="C28" s="15"/>
      <c r="D28" s="15"/>
    </row>
    <row r="29" spans="1:4" x14ac:dyDescent="0.2">
      <c r="A29" s="1" t="s">
        <v>17</v>
      </c>
      <c r="B29" s="5">
        <f>B25</f>
        <v>2400000</v>
      </c>
      <c r="C29" s="5">
        <f>C15</f>
        <v>0.02</v>
      </c>
      <c r="D29" s="5">
        <f>B29*C29</f>
        <v>48000</v>
      </c>
    </row>
    <row r="30" spans="1:4" x14ac:dyDescent="0.2">
      <c r="A30" s="1" t="s">
        <v>1</v>
      </c>
      <c r="B30" s="5">
        <f>B29</f>
        <v>2400000</v>
      </c>
      <c r="C30" s="5">
        <f>C3</f>
        <v>0.05</v>
      </c>
      <c r="D30" s="5">
        <f>B30*C30</f>
        <v>120000</v>
      </c>
    </row>
    <row r="31" spans="1:4" x14ac:dyDescent="0.2">
      <c r="A31" s="1" t="s">
        <v>18</v>
      </c>
      <c r="B31" s="5">
        <f>C4</f>
        <v>40000</v>
      </c>
      <c r="C31" s="1">
        <v>1</v>
      </c>
      <c r="D31" s="5">
        <f>B31*C31</f>
        <v>40000</v>
      </c>
    </row>
    <row r="32" spans="1:4" ht="15.75" thickBot="1" x14ac:dyDescent="0.25"/>
    <row r="33" spans="1:4" ht="16.5" thickBot="1" x14ac:dyDescent="0.3">
      <c r="A33" s="9" t="s">
        <v>15</v>
      </c>
      <c r="B33" s="10"/>
      <c r="C33" s="11"/>
      <c r="D33" s="12">
        <f>SUM(D29:D32)</f>
        <v>208000</v>
      </c>
    </row>
    <row r="34" spans="1:4" ht="15.75" thickBot="1" x14ac:dyDescent="0.25"/>
    <row r="35" spans="1:4" ht="16.5" thickBot="1" x14ac:dyDescent="0.3">
      <c r="A35" s="9" t="s">
        <v>13</v>
      </c>
      <c r="B35" s="10"/>
      <c r="C35" s="11"/>
      <c r="D35" s="12">
        <f>D27-D33</f>
        <v>152000</v>
      </c>
    </row>
    <row r="36" spans="1:4" x14ac:dyDescent="0.2">
      <c r="D36" s="1" t="s">
        <v>19</v>
      </c>
    </row>
  </sheetData>
  <mergeCells count="2">
    <mergeCell ref="B8:D8"/>
    <mergeCell ref="B23:D23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opLeftCell="A7" workbookViewId="0">
      <selection activeCell="B15" sqref="B15"/>
    </sheetView>
  </sheetViews>
  <sheetFormatPr baseColWidth="10" defaultRowHeight="15" x14ac:dyDescent="0.2"/>
  <cols>
    <col min="1" max="1" width="34.5703125" style="1" bestFit="1" customWidth="1"/>
    <col min="2" max="2" width="23" style="1" bestFit="1" customWidth="1"/>
    <col min="3" max="3" width="23.140625" style="1" bestFit="1" customWidth="1"/>
    <col min="4" max="4" width="15.140625" style="1" bestFit="1" customWidth="1"/>
    <col min="5" max="16384" width="11.42578125" style="1"/>
  </cols>
  <sheetData>
    <row r="1" spans="1:5" ht="15.75" x14ac:dyDescent="0.2">
      <c r="A1" s="1" t="str">
        <f t="array" ref="A1:C9">Datos_enunciado</f>
        <v xml:space="preserve"> </v>
      </c>
      <c r="B1" s="18" t="str">
        <v>Centre A</v>
      </c>
      <c r="C1" s="19" t="str">
        <v>Centre B</v>
      </c>
    </row>
    <row r="2" spans="1:5" x14ac:dyDescent="0.2">
      <c r="A2" s="16" t="str">
        <v>External Sales</v>
      </c>
      <c r="B2" s="17">
        <v>1600000</v>
      </c>
      <c r="C2" s="17">
        <v>2400000</v>
      </c>
    </row>
    <row r="3" spans="1:5" x14ac:dyDescent="0.2">
      <c r="A3" s="16" t="str">
        <v>Variable Costs (UVC)</v>
      </c>
      <c r="B3" s="21">
        <v>0.02</v>
      </c>
      <c r="C3" s="17">
        <v>0.05</v>
      </c>
    </row>
    <row r="4" spans="1:5" x14ac:dyDescent="0.2">
      <c r="A4" s="16" t="str">
        <v>Fixed Costs (annual)</v>
      </c>
      <c r="B4" s="17">
        <v>80000</v>
      </c>
      <c r="C4" s="17">
        <v>40000</v>
      </c>
      <c r="E4" s="22" t="s">
        <v>21</v>
      </c>
    </row>
    <row r="5" spans="1:5" x14ac:dyDescent="0.2">
      <c r="A5" s="16" t="str">
        <v>External Market Price (EMP)</v>
      </c>
      <c r="B5" s="17">
        <v>7.0000000000000007E-2</v>
      </c>
      <c r="C5" s="17">
        <v>0.15</v>
      </c>
    </row>
    <row r="6" spans="1:5" x14ac:dyDescent="0.2">
      <c r="A6" s="16" t="str">
        <v xml:space="preserve">Opportunity cost </v>
      </c>
      <c r="B6" s="17">
        <v>0</v>
      </c>
      <c r="C6" s="17">
        <v>0</v>
      </c>
    </row>
    <row r="7" spans="1:5" x14ac:dyDescent="0.2">
      <c r="A7" s="16" t="str">
        <v>Negotiated Price (NTP)</v>
      </c>
      <c r="B7" s="17">
        <v>0.06</v>
      </c>
      <c r="C7" s="17">
        <v>0.06</v>
      </c>
    </row>
    <row r="8" spans="1:5" x14ac:dyDescent="0.2">
      <c r="A8" s="16" t="str">
        <v>Inter Centre Transfer Units</v>
      </c>
      <c r="B8" s="17">
        <v>2400000</v>
      </c>
      <c r="C8" s="17">
        <v>2400000</v>
      </c>
    </row>
    <row r="9" spans="1:5" x14ac:dyDescent="0.2">
      <c r="A9" s="16" t="str">
        <v>Total Units</v>
      </c>
      <c r="B9" s="17">
        <v>4000000</v>
      </c>
      <c r="C9" s="17">
        <v>2400000</v>
      </c>
    </row>
    <row r="10" spans="1:5" x14ac:dyDescent="0.2">
      <c r="A10" s="20"/>
    </row>
    <row r="11" spans="1:5" ht="16.5" thickBot="1" x14ac:dyDescent="0.25">
      <c r="A11" s="8"/>
      <c r="B11" s="59" t="s">
        <v>4</v>
      </c>
      <c r="C11" s="59"/>
      <c r="D11" s="59"/>
    </row>
    <row r="12" spans="1:5" ht="16.5" thickBot="1" x14ac:dyDescent="0.25">
      <c r="A12" s="8"/>
      <c r="B12" s="13" t="s">
        <v>6</v>
      </c>
      <c r="C12" s="13" t="s">
        <v>7</v>
      </c>
      <c r="D12" s="13" t="s">
        <v>8</v>
      </c>
    </row>
    <row r="13" spans="1:5" ht="15.75" customHeight="1" x14ac:dyDescent="0.2">
      <c r="A13" s="6" t="s">
        <v>9</v>
      </c>
      <c r="B13" s="5">
        <v>1600000</v>
      </c>
      <c r="C13" s="1">
        <v>7.0000000000000007E-2</v>
      </c>
      <c r="D13" s="5">
        <f>B13*C13</f>
        <v>112000.00000000001</v>
      </c>
    </row>
    <row r="14" spans="1:5" x14ac:dyDescent="0.2">
      <c r="A14" s="1" t="s">
        <v>10</v>
      </c>
      <c r="B14" s="5">
        <f>DATA!B9*0.6</f>
        <v>2400000</v>
      </c>
      <c r="C14" s="5">
        <f>DATA!B3</f>
        <v>0.02</v>
      </c>
      <c r="D14" s="5">
        <f>B14*C14</f>
        <v>48000</v>
      </c>
    </row>
    <row r="15" spans="1:5" ht="15.75" thickBot="1" x14ac:dyDescent="0.25">
      <c r="B15" s="5"/>
      <c r="C15" s="5"/>
      <c r="D15" s="5"/>
    </row>
    <row r="16" spans="1:5" ht="16.5" thickBot="1" x14ac:dyDescent="0.3">
      <c r="A16" s="9" t="s">
        <v>14</v>
      </c>
      <c r="B16" s="10"/>
      <c r="C16" s="11"/>
      <c r="D16" s="12">
        <f>SUM(D13:D15)</f>
        <v>160000</v>
      </c>
    </row>
    <row r="17" spans="1:4" x14ac:dyDescent="0.2">
      <c r="B17" s="5"/>
      <c r="D17" s="5"/>
    </row>
    <row r="18" spans="1:4" x14ac:dyDescent="0.2">
      <c r="A18" s="1" t="s">
        <v>11</v>
      </c>
      <c r="B18" s="5">
        <f>B13+B14</f>
        <v>4000000</v>
      </c>
      <c r="C18" s="5">
        <f>DATA!B3</f>
        <v>0.02</v>
      </c>
      <c r="D18" s="5">
        <f>B18*C18</f>
        <v>80000</v>
      </c>
    </row>
    <row r="19" spans="1:4" x14ac:dyDescent="0.2">
      <c r="A19" s="1" t="s">
        <v>12</v>
      </c>
      <c r="B19" s="5">
        <f>DATA!B4</f>
        <v>80000</v>
      </c>
      <c r="C19" s="1">
        <v>1</v>
      </c>
      <c r="D19" s="5">
        <f>B19*C19</f>
        <v>80000</v>
      </c>
    </row>
    <row r="20" spans="1:4" ht="15.75" thickBot="1" x14ac:dyDescent="0.25"/>
    <row r="21" spans="1:4" ht="16.5" thickBot="1" x14ac:dyDescent="0.3">
      <c r="A21" s="9" t="s">
        <v>15</v>
      </c>
      <c r="B21" s="10"/>
      <c r="C21" s="11"/>
      <c r="D21" s="12">
        <f>SUM(D18:D20)</f>
        <v>160000</v>
      </c>
    </row>
    <row r="22" spans="1:4" ht="15.75" thickBot="1" x14ac:dyDescent="0.25"/>
    <row r="23" spans="1:4" ht="16.5" thickBot="1" x14ac:dyDescent="0.3">
      <c r="A23" s="9" t="s">
        <v>13</v>
      </c>
      <c r="B23" s="10"/>
      <c r="C23" s="11"/>
      <c r="D23" s="12">
        <f>D16-D21</f>
        <v>0</v>
      </c>
    </row>
    <row r="26" spans="1:4" ht="16.5" thickBot="1" x14ac:dyDescent="0.25">
      <c r="B26" s="60" t="s">
        <v>5</v>
      </c>
      <c r="C26" s="60"/>
      <c r="D26" s="60"/>
    </row>
    <row r="27" spans="1:4" ht="16.5" thickBot="1" x14ac:dyDescent="0.25">
      <c r="B27" s="13" t="s">
        <v>6</v>
      </c>
      <c r="C27" s="13" t="s">
        <v>7</v>
      </c>
      <c r="D27" s="13" t="s">
        <v>8</v>
      </c>
    </row>
    <row r="28" spans="1:4" x14ac:dyDescent="0.2">
      <c r="A28" s="1" t="s">
        <v>16</v>
      </c>
      <c r="B28" s="5">
        <f>DATA!C2</f>
        <v>2400000</v>
      </c>
      <c r="C28" s="5">
        <f>DATA!C5</f>
        <v>0.15</v>
      </c>
      <c r="D28" s="5">
        <f>B28*C28</f>
        <v>360000</v>
      </c>
    </row>
    <row r="29" spans="1:4" ht="15.75" thickBot="1" x14ac:dyDescent="0.25">
      <c r="B29" s="5"/>
      <c r="C29" s="5"/>
      <c r="D29" s="5"/>
    </row>
    <row r="30" spans="1:4" ht="16.5" thickBot="1" x14ac:dyDescent="0.3">
      <c r="A30" s="9" t="s">
        <v>14</v>
      </c>
      <c r="B30" s="10"/>
      <c r="C30" s="11"/>
      <c r="D30" s="12">
        <f>SUM(D28:D29)</f>
        <v>360000</v>
      </c>
    </row>
    <row r="31" spans="1:4" ht="15.75" x14ac:dyDescent="0.25">
      <c r="A31" s="14"/>
      <c r="B31" s="15"/>
      <c r="C31" s="15"/>
      <c r="D31" s="15"/>
    </row>
    <row r="32" spans="1:4" x14ac:dyDescent="0.2">
      <c r="A32" s="1" t="s">
        <v>17</v>
      </c>
      <c r="B32" s="5">
        <f>B28</f>
        <v>2400000</v>
      </c>
      <c r="C32" s="5">
        <f>C18</f>
        <v>0.02</v>
      </c>
      <c r="D32" s="5">
        <f>B32*C32</f>
        <v>48000</v>
      </c>
    </row>
    <row r="33" spans="1:4" x14ac:dyDescent="0.2">
      <c r="A33" s="1" t="s">
        <v>1</v>
      </c>
      <c r="B33" s="5">
        <f>B32</f>
        <v>2400000</v>
      </c>
      <c r="C33" s="5">
        <f>DATA!C3</f>
        <v>0.05</v>
      </c>
      <c r="D33" s="5">
        <f>B33*C33</f>
        <v>120000</v>
      </c>
    </row>
    <row r="34" spans="1:4" x14ac:dyDescent="0.2">
      <c r="A34" s="1" t="s">
        <v>18</v>
      </c>
      <c r="B34" s="5">
        <f>DATA!C4</f>
        <v>40000</v>
      </c>
      <c r="C34" s="1">
        <v>1</v>
      </c>
      <c r="D34" s="5">
        <f>B34*C34</f>
        <v>40000</v>
      </c>
    </row>
    <row r="35" spans="1:4" ht="15.75" thickBot="1" x14ac:dyDescent="0.25"/>
    <row r="36" spans="1:4" ht="16.5" thickBot="1" x14ac:dyDescent="0.3">
      <c r="A36" s="9" t="s">
        <v>15</v>
      </c>
      <c r="B36" s="10"/>
      <c r="C36" s="11"/>
      <c r="D36" s="12">
        <f>SUM(D32:D35)</f>
        <v>208000</v>
      </c>
    </row>
    <row r="37" spans="1:4" ht="15.75" thickBot="1" x14ac:dyDescent="0.25"/>
    <row r="38" spans="1:4" ht="16.5" thickBot="1" x14ac:dyDescent="0.3">
      <c r="A38" s="9" t="s">
        <v>13</v>
      </c>
      <c r="B38" s="10"/>
      <c r="C38" s="11"/>
      <c r="D38" s="12">
        <f>D30-D36</f>
        <v>152000</v>
      </c>
    </row>
    <row r="39" spans="1:4" x14ac:dyDescent="0.2">
      <c r="D39" s="1" t="s">
        <v>19</v>
      </c>
    </row>
  </sheetData>
  <mergeCells count="2">
    <mergeCell ref="B11:D11"/>
    <mergeCell ref="B26:D2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opLeftCell="A16" workbookViewId="0">
      <selection activeCell="B15" sqref="B15"/>
    </sheetView>
  </sheetViews>
  <sheetFormatPr baseColWidth="10" defaultRowHeight="15" x14ac:dyDescent="0.2"/>
  <cols>
    <col min="1" max="1" width="34.5703125" style="1" bestFit="1" customWidth="1"/>
    <col min="2" max="2" width="23" style="1" bestFit="1" customWidth="1"/>
    <col min="3" max="3" width="23.140625" style="1" bestFit="1" customWidth="1"/>
    <col min="4" max="4" width="15.140625" style="1" bestFit="1" customWidth="1"/>
    <col min="5" max="16384" width="11.42578125" style="1"/>
  </cols>
  <sheetData>
    <row r="1" spans="1:5" ht="15.75" x14ac:dyDescent="0.2">
      <c r="A1" s="1" t="str">
        <f t="array" ref="A1:C9">Datos_enunciado</f>
        <v xml:space="preserve"> </v>
      </c>
      <c r="B1" s="18" t="str">
        <v>Centre A</v>
      </c>
      <c r="C1" s="19" t="str">
        <v>Centre B</v>
      </c>
    </row>
    <row r="2" spans="1:5" x14ac:dyDescent="0.2">
      <c r="A2" s="16" t="str">
        <v>External Sales</v>
      </c>
      <c r="B2" s="17">
        <v>1600000</v>
      </c>
      <c r="C2" s="17">
        <v>2400000</v>
      </c>
    </row>
    <row r="3" spans="1:5" x14ac:dyDescent="0.2">
      <c r="A3" s="16" t="str">
        <v>Variable Costs (UVC)</v>
      </c>
      <c r="B3" s="21">
        <v>0.02</v>
      </c>
      <c r="C3" s="17">
        <v>0.05</v>
      </c>
    </row>
    <row r="4" spans="1:5" x14ac:dyDescent="0.2">
      <c r="A4" s="16" t="str">
        <v>Fixed Costs (annual)</v>
      </c>
      <c r="B4" s="17">
        <v>80000</v>
      </c>
      <c r="C4" s="17">
        <v>40000</v>
      </c>
      <c r="E4" s="22" t="s">
        <v>22</v>
      </c>
    </row>
    <row r="5" spans="1:5" x14ac:dyDescent="0.2">
      <c r="A5" s="16" t="str">
        <v>External Market Price (EMP)</v>
      </c>
      <c r="B5" s="17">
        <v>7.0000000000000007E-2</v>
      </c>
      <c r="C5" s="17">
        <v>0.15</v>
      </c>
    </row>
    <row r="6" spans="1:5" x14ac:dyDescent="0.2">
      <c r="A6" s="16" t="str">
        <v xml:space="preserve">Opportunity cost </v>
      </c>
      <c r="B6" s="17">
        <v>0</v>
      </c>
      <c r="C6" s="17">
        <v>0</v>
      </c>
    </row>
    <row r="7" spans="1:5" x14ac:dyDescent="0.2">
      <c r="A7" s="16" t="str">
        <v>Negotiated Price (NTP)</v>
      </c>
      <c r="B7" s="17">
        <v>0.06</v>
      </c>
      <c r="C7" s="17">
        <v>0.06</v>
      </c>
    </row>
    <row r="8" spans="1:5" x14ac:dyDescent="0.2">
      <c r="A8" s="16" t="str">
        <v>Inter Centre Transfer Units</v>
      </c>
      <c r="B8" s="17">
        <v>2400000</v>
      </c>
      <c r="C8" s="17">
        <v>2400000</v>
      </c>
    </row>
    <row r="9" spans="1:5" x14ac:dyDescent="0.2">
      <c r="A9" s="16" t="str">
        <v>Total Units</v>
      </c>
      <c r="B9" s="17">
        <v>4000000</v>
      </c>
      <c r="C9" s="17">
        <v>2400000</v>
      </c>
    </row>
    <row r="10" spans="1:5" x14ac:dyDescent="0.2">
      <c r="A10" s="20"/>
    </row>
    <row r="11" spans="1:5" ht="16.5" thickBot="1" x14ac:dyDescent="0.25">
      <c r="A11" s="8"/>
      <c r="B11" s="59" t="s">
        <v>4</v>
      </c>
      <c r="C11" s="59"/>
      <c r="D11" s="59"/>
    </row>
    <row r="12" spans="1:5" ht="16.5" thickBot="1" x14ac:dyDescent="0.25">
      <c r="A12" s="8"/>
      <c r="B12" s="13" t="s">
        <v>6</v>
      </c>
      <c r="C12" s="13" t="s">
        <v>7</v>
      </c>
      <c r="D12" s="13" t="s">
        <v>8</v>
      </c>
    </row>
    <row r="13" spans="1:5" ht="15.75" customHeight="1" x14ac:dyDescent="0.2">
      <c r="A13" s="6" t="s">
        <v>9</v>
      </c>
      <c r="B13" s="5">
        <v>1600000</v>
      </c>
      <c r="C13" s="5">
        <v>7.0000000000000007E-2</v>
      </c>
      <c r="D13" s="5">
        <f>B13*C13</f>
        <v>112000.00000000001</v>
      </c>
    </row>
    <row r="14" spans="1:5" x14ac:dyDescent="0.2">
      <c r="A14" s="1" t="s">
        <v>10</v>
      </c>
      <c r="B14" s="5">
        <f>DATA!B9*0.6</f>
        <v>2400000</v>
      </c>
      <c r="C14" s="5">
        <f>C21</f>
        <v>0.04</v>
      </c>
      <c r="D14" s="5">
        <f>B14*C14</f>
        <v>96000</v>
      </c>
    </row>
    <row r="15" spans="1:5" ht="15.75" thickBot="1" x14ac:dyDescent="0.25">
      <c r="B15" s="5"/>
      <c r="C15" s="5"/>
      <c r="D15" s="5"/>
    </row>
    <row r="16" spans="1:5" ht="16.5" thickBot="1" x14ac:dyDescent="0.3">
      <c r="A16" s="9" t="s">
        <v>14</v>
      </c>
      <c r="B16" s="10"/>
      <c r="C16" s="11"/>
      <c r="D16" s="12">
        <f>SUM(D13:D15)</f>
        <v>208000</v>
      </c>
    </row>
    <row r="17" spans="1:4" x14ac:dyDescent="0.2">
      <c r="B17" s="5"/>
      <c r="D17" s="5"/>
    </row>
    <row r="18" spans="1:4" x14ac:dyDescent="0.2">
      <c r="A18" s="1" t="s">
        <v>11</v>
      </c>
      <c r="B18" s="5">
        <f>B13+B14</f>
        <v>4000000</v>
      </c>
      <c r="C18" s="5">
        <f>DATA!B3</f>
        <v>0.02</v>
      </c>
      <c r="D18" s="5">
        <f>B18*C18</f>
        <v>80000</v>
      </c>
    </row>
    <row r="19" spans="1:4" x14ac:dyDescent="0.2">
      <c r="A19" s="1" t="s">
        <v>12</v>
      </c>
      <c r="B19" s="5">
        <f>DATA!B4</f>
        <v>80000</v>
      </c>
      <c r="C19" s="1">
        <v>1</v>
      </c>
      <c r="D19" s="5">
        <f>B19*C19</f>
        <v>80000</v>
      </c>
    </row>
    <row r="20" spans="1:4" ht="15.75" thickBot="1" x14ac:dyDescent="0.25"/>
    <row r="21" spans="1:4" ht="16.5" thickBot="1" x14ac:dyDescent="0.3">
      <c r="A21" s="9" t="s">
        <v>15</v>
      </c>
      <c r="B21" s="10">
        <f>B18</f>
        <v>4000000</v>
      </c>
      <c r="C21" s="24">
        <f>D21/B21</f>
        <v>0.04</v>
      </c>
      <c r="D21" s="12">
        <f>SUM(D18:D20)</f>
        <v>160000</v>
      </c>
    </row>
    <row r="22" spans="1:4" ht="15.75" thickBot="1" x14ac:dyDescent="0.25"/>
    <row r="23" spans="1:4" ht="16.5" thickBot="1" x14ac:dyDescent="0.3">
      <c r="A23" s="9" t="s">
        <v>13</v>
      </c>
      <c r="B23" s="10"/>
      <c r="C23" s="11"/>
      <c r="D23" s="12">
        <f>D16-D21</f>
        <v>48000</v>
      </c>
    </row>
    <row r="26" spans="1:4" ht="16.5" thickBot="1" x14ac:dyDescent="0.25">
      <c r="B26" s="60" t="s">
        <v>5</v>
      </c>
      <c r="C26" s="60"/>
      <c r="D26" s="60"/>
    </row>
    <row r="27" spans="1:4" ht="16.5" thickBot="1" x14ac:dyDescent="0.25">
      <c r="B27" s="13" t="s">
        <v>6</v>
      </c>
      <c r="C27" s="13" t="s">
        <v>7</v>
      </c>
      <c r="D27" s="13" t="s">
        <v>8</v>
      </c>
    </row>
    <row r="28" spans="1:4" x14ac:dyDescent="0.2">
      <c r="A28" s="1" t="s">
        <v>16</v>
      </c>
      <c r="B28" s="5">
        <f>DATA!C2</f>
        <v>2400000</v>
      </c>
      <c r="C28" s="5">
        <f>DATA!C5</f>
        <v>0.15</v>
      </c>
      <c r="D28" s="5">
        <f>B28*C28</f>
        <v>360000</v>
      </c>
    </row>
    <row r="29" spans="1:4" ht="15.75" thickBot="1" x14ac:dyDescent="0.25">
      <c r="B29" s="5"/>
      <c r="C29" s="5"/>
      <c r="D29" s="5"/>
    </row>
    <row r="30" spans="1:4" ht="16.5" thickBot="1" x14ac:dyDescent="0.3">
      <c r="A30" s="9" t="s">
        <v>14</v>
      </c>
      <c r="B30" s="10"/>
      <c r="C30" s="11"/>
      <c r="D30" s="12">
        <f>SUM(D28:D29)</f>
        <v>360000</v>
      </c>
    </row>
    <row r="31" spans="1:4" ht="15.75" x14ac:dyDescent="0.25">
      <c r="A31" s="14"/>
      <c r="B31" s="15"/>
      <c r="C31" s="15"/>
      <c r="D31" s="15"/>
    </row>
    <row r="32" spans="1:4" x14ac:dyDescent="0.2">
      <c r="A32" s="1" t="s">
        <v>17</v>
      </c>
      <c r="B32" s="5">
        <f>B28</f>
        <v>2400000</v>
      </c>
      <c r="C32" s="5">
        <f>C21</f>
        <v>0.04</v>
      </c>
      <c r="D32" s="5">
        <f>B32*C32</f>
        <v>96000</v>
      </c>
    </row>
    <row r="33" spans="1:4" x14ac:dyDescent="0.2">
      <c r="A33" s="1" t="s">
        <v>1</v>
      </c>
      <c r="B33" s="5">
        <f>B32</f>
        <v>2400000</v>
      </c>
      <c r="C33" s="5">
        <f>DATA!C3</f>
        <v>0.05</v>
      </c>
      <c r="D33" s="5">
        <f>B33*C33</f>
        <v>120000</v>
      </c>
    </row>
    <row r="34" spans="1:4" x14ac:dyDescent="0.2">
      <c r="A34" s="1" t="s">
        <v>18</v>
      </c>
      <c r="B34" s="5">
        <f>DATA!C4</f>
        <v>40000</v>
      </c>
      <c r="C34" s="1">
        <v>1</v>
      </c>
      <c r="D34" s="5">
        <f>B34*C34</f>
        <v>40000</v>
      </c>
    </row>
    <row r="35" spans="1:4" ht="15.75" thickBot="1" x14ac:dyDescent="0.25"/>
    <row r="36" spans="1:4" ht="16.5" thickBot="1" x14ac:dyDescent="0.3">
      <c r="A36" s="9" t="s">
        <v>15</v>
      </c>
      <c r="B36" s="10"/>
      <c r="C36" s="11"/>
      <c r="D36" s="12">
        <f>SUM(D32:D35)</f>
        <v>256000</v>
      </c>
    </row>
    <row r="37" spans="1:4" ht="15.75" thickBot="1" x14ac:dyDescent="0.25"/>
    <row r="38" spans="1:4" ht="16.5" thickBot="1" x14ac:dyDescent="0.3">
      <c r="A38" s="9" t="s">
        <v>13</v>
      </c>
      <c r="B38" s="10"/>
      <c r="C38" s="11"/>
      <c r="D38" s="12">
        <f>D30-D36</f>
        <v>104000</v>
      </c>
    </row>
    <row r="39" spans="1:4" x14ac:dyDescent="0.2">
      <c r="D39" s="1" t="s">
        <v>19</v>
      </c>
    </row>
  </sheetData>
  <mergeCells count="2">
    <mergeCell ref="B11:D11"/>
    <mergeCell ref="B26:D2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workbookViewId="0">
      <selection activeCell="B15" sqref="B15"/>
    </sheetView>
  </sheetViews>
  <sheetFormatPr baseColWidth="10" defaultRowHeight="15" x14ac:dyDescent="0.2"/>
  <cols>
    <col min="1" max="1" width="34.5703125" style="1" bestFit="1" customWidth="1"/>
    <col min="2" max="2" width="23" style="1" bestFit="1" customWidth="1"/>
    <col min="3" max="3" width="23.140625" style="1" bestFit="1" customWidth="1"/>
    <col min="4" max="4" width="15.140625" style="1" bestFit="1" customWidth="1"/>
    <col min="5" max="16384" width="11.42578125" style="1"/>
  </cols>
  <sheetData>
    <row r="1" spans="1:5" ht="15.75" x14ac:dyDescent="0.2">
      <c r="A1" s="1" t="str">
        <f t="array" ref="A1:C9">Datos_enunciado</f>
        <v xml:space="preserve"> </v>
      </c>
      <c r="B1" s="18" t="str">
        <v>Centre A</v>
      </c>
      <c r="C1" s="19" t="str">
        <v>Centre B</v>
      </c>
    </row>
    <row r="2" spans="1:5" x14ac:dyDescent="0.2">
      <c r="A2" s="16" t="str">
        <v>External Sales</v>
      </c>
      <c r="B2" s="17">
        <v>1600000</v>
      </c>
      <c r="C2" s="17">
        <v>2400000</v>
      </c>
    </row>
    <row r="3" spans="1:5" x14ac:dyDescent="0.2">
      <c r="A3" s="16" t="str">
        <v>Variable Costs (UVC)</v>
      </c>
      <c r="B3" s="21">
        <v>0.02</v>
      </c>
      <c r="C3" s="17">
        <v>0.05</v>
      </c>
    </row>
    <row r="4" spans="1:5" x14ac:dyDescent="0.2">
      <c r="A4" s="16" t="str">
        <v>Fixed Costs (annual)</v>
      </c>
      <c r="B4" s="17">
        <v>80000</v>
      </c>
      <c r="C4" s="17">
        <v>40000</v>
      </c>
      <c r="E4" s="22" t="s">
        <v>23</v>
      </c>
    </row>
    <row r="5" spans="1:5" x14ac:dyDescent="0.2">
      <c r="A5" s="16" t="str">
        <v>External Market Price (EMP)</v>
      </c>
      <c r="B5" s="17">
        <v>7.0000000000000007E-2</v>
      </c>
      <c r="C5" s="17">
        <v>0.15</v>
      </c>
    </row>
    <row r="6" spans="1:5" x14ac:dyDescent="0.2">
      <c r="A6" s="16" t="str">
        <v xml:space="preserve">Opportunity cost </v>
      </c>
      <c r="B6" s="17">
        <v>0</v>
      </c>
      <c r="C6" s="17">
        <v>0</v>
      </c>
    </row>
    <row r="7" spans="1:5" x14ac:dyDescent="0.2">
      <c r="A7" s="16" t="str">
        <v>Negotiated Price (NTP)</v>
      </c>
      <c r="B7" s="17">
        <v>0.06</v>
      </c>
      <c r="C7" s="17">
        <v>0.06</v>
      </c>
    </row>
    <row r="8" spans="1:5" x14ac:dyDescent="0.2">
      <c r="A8" s="16" t="str">
        <v>Inter Centre Transfer Units</v>
      </c>
      <c r="B8" s="17">
        <v>2400000</v>
      </c>
      <c r="C8" s="17">
        <v>2400000</v>
      </c>
    </row>
    <row r="9" spans="1:5" x14ac:dyDescent="0.2">
      <c r="A9" s="16" t="str">
        <v>Total Units</v>
      </c>
      <c r="B9" s="17">
        <v>4000000</v>
      </c>
      <c r="C9" s="17">
        <v>2400000</v>
      </c>
    </row>
    <row r="10" spans="1:5" x14ac:dyDescent="0.2">
      <c r="A10" s="20"/>
    </row>
    <row r="11" spans="1:5" ht="16.5" thickBot="1" x14ac:dyDescent="0.25">
      <c r="A11" s="8"/>
      <c r="B11" s="59" t="s">
        <v>4</v>
      </c>
      <c r="C11" s="59"/>
      <c r="D11" s="59"/>
    </row>
    <row r="12" spans="1:5" ht="16.5" thickBot="1" x14ac:dyDescent="0.25">
      <c r="A12" s="8"/>
      <c r="B12" s="13" t="s">
        <v>6</v>
      </c>
      <c r="C12" s="13" t="s">
        <v>7</v>
      </c>
      <c r="D12" s="13" t="s">
        <v>8</v>
      </c>
    </row>
    <row r="13" spans="1:5" ht="15.75" customHeight="1" x14ac:dyDescent="0.2">
      <c r="A13" s="6" t="s">
        <v>9</v>
      </c>
      <c r="B13" s="5">
        <v>1600000</v>
      </c>
      <c r="C13" s="5">
        <v>7.0000000000000007E-2</v>
      </c>
      <c r="D13" s="5">
        <f>B13*C13</f>
        <v>112000.00000000001</v>
      </c>
    </row>
    <row r="14" spans="1:5" x14ac:dyDescent="0.2">
      <c r="A14" s="1" t="s">
        <v>10</v>
      </c>
      <c r="B14" s="5">
        <f>DATA!B9*0.6</f>
        <v>2400000</v>
      </c>
      <c r="C14" s="25">
        <f>C21*1.4</f>
        <v>5.5999999999999994E-2</v>
      </c>
      <c r="D14" s="5">
        <f>B14*C14</f>
        <v>134400</v>
      </c>
    </row>
    <row r="15" spans="1:5" ht="15.75" thickBot="1" x14ac:dyDescent="0.25">
      <c r="B15" s="5"/>
      <c r="C15" s="5"/>
      <c r="D15" s="5"/>
    </row>
    <row r="16" spans="1:5" ht="16.5" thickBot="1" x14ac:dyDescent="0.3">
      <c r="A16" s="9" t="s">
        <v>14</v>
      </c>
      <c r="B16" s="10"/>
      <c r="C16" s="11"/>
      <c r="D16" s="12">
        <f>SUM(D13:D15)</f>
        <v>246400</v>
      </c>
    </row>
    <row r="17" spans="1:4" x14ac:dyDescent="0.2">
      <c r="B17" s="5"/>
      <c r="D17" s="5"/>
    </row>
    <row r="18" spans="1:4" x14ac:dyDescent="0.2">
      <c r="A18" s="1" t="s">
        <v>11</v>
      </c>
      <c r="B18" s="5">
        <f>B13+B14</f>
        <v>4000000</v>
      </c>
      <c r="C18" s="5">
        <f>DATA!B3</f>
        <v>0.02</v>
      </c>
      <c r="D18" s="5">
        <f>B18*C18</f>
        <v>80000</v>
      </c>
    </row>
    <row r="19" spans="1:4" x14ac:dyDescent="0.2">
      <c r="A19" s="1" t="s">
        <v>12</v>
      </c>
      <c r="B19" s="5">
        <f>DATA!B4</f>
        <v>80000</v>
      </c>
      <c r="C19" s="1">
        <v>1</v>
      </c>
      <c r="D19" s="5">
        <f>B19*C19</f>
        <v>80000</v>
      </c>
    </row>
    <row r="20" spans="1:4" ht="15.75" thickBot="1" x14ac:dyDescent="0.25"/>
    <row r="21" spans="1:4" ht="16.5" thickBot="1" x14ac:dyDescent="0.3">
      <c r="A21" s="9" t="s">
        <v>15</v>
      </c>
      <c r="B21" s="10">
        <f>B18</f>
        <v>4000000</v>
      </c>
      <c r="C21" s="24">
        <f>D21/B21</f>
        <v>0.04</v>
      </c>
      <c r="D21" s="12">
        <f>SUM(D18:D20)</f>
        <v>160000</v>
      </c>
    </row>
    <row r="22" spans="1:4" ht="15.75" thickBot="1" x14ac:dyDescent="0.25"/>
    <row r="23" spans="1:4" ht="16.5" thickBot="1" x14ac:dyDescent="0.3">
      <c r="A23" s="9" t="s">
        <v>13</v>
      </c>
      <c r="B23" s="10"/>
      <c r="C23" s="11"/>
      <c r="D23" s="12">
        <f>D16-D21</f>
        <v>86400</v>
      </c>
    </row>
    <row r="26" spans="1:4" ht="16.5" thickBot="1" x14ac:dyDescent="0.25">
      <c r="B26" s="60" t="s">
        <v>5</v>
      </c>
      <c r="C26" s="60"/>
      <c r="D26" s="60"/>
    </row>
    <row r="27" spans="1:4" ht="16.5" thickBot="1" x14ac:dyDescent="0.25">
      <c r="B27" s="13" t="s">
        <v>6</v>
      </c>
      <c r="C27" s="13" t="s">
        <v>7</v>
      </c>
      <c r="D27" s="13" t="s">
        <v>8</v>
      </c>
    </row>
    <row r="28" spans="1:4" x14ac:dyDescent="0.2">
      <c r="A28" s="1" t="s">
        <v>16</v>
      </c>
      <c r="B28" s="5">
        <f>DATA!C2</f>
        <v>2400000</v>
      </c>
      <c r="C28" s="5">
        <f>DATA!C5</f>
        <v>0.15</v>
      </c>
      <c r="D28" s="5">
        <f>B28*C28</f>
        <v>360000</v>
      </c>
    </row>
    <row r="29" spans="1:4" ht="15.75" thickBot="1" x14ac:dyDescent="0.25">
      <c r="B29" s="5"/>
      <c r="C29" s="5"/>
      <c r="D29" s="5"/>
    </row>
    <row r="30" spans="1:4" ht="16.5" thickBot="1" x14ac:dyDescent="0.3">
      <c r="A30" s="9" t="s">
        <v>14</v>
      </c>
      <c r="B30" s="10"/>
      <c r="C30" s="11"/>
      <c r="D30" s="12">
        <f>SUM(D28:D29)</f>
        <v>360000</v>
      </c>
    </row>
    <row r="31" spans="1:4" ht="15.75" x14ac:dyDescent="0.25">
      <c r="A31" s="14"/>
      <c r="B31" s="15"/>
      <c r="C31" s="15"/>
      <c r="D31" s="15"/>
    </row>
    <row r="32" spans="1:4" x14ac:dyDescent="0.2">
      <c r="A32" s="1" t="s">
        <v>17</v>
      </c>
      <c r="B32" s="5">
        <f>B28</f>
        <v>2400000</v>
      </c>
      <c r="C32" s="25">
        <f>C14</f>
        <v>5.5999999999999994E-2</v>
      </c>
      <c r="D32" s="5">
        <f>B32*C32</f>
        <v>134400</v>
      </c>
    </row>
    <row r="33" spans="1:4" x14ac:dyDescent="0.2">
      <c r="A33" s="1" t="s">
        <v>1</v>
      </c>
      <c r="B33" s="5">
        <f>B32</f>
        <v>2400000</v>
      </c>
      <c r="C33" s="5">
        <f>DATA!C3</f>
        <v>0.05</v>
      </c>
      <c r="D33" s="5">
        <f>B33*C33</f>
        <v>120000</v>
      </c>
    </row>
    <row r="34" spans="1:4" x14ac:dyDescent="0.2">
      <c r="A34" s="1" t="s">
        <v>18</v>
      </c>
      <c r="B34" s="5">
        <f>DATA!C4</f>
        <v>40000</v>
      </c>
      <c r="C34" s="1">
        <v>1</v>
      </c>
      <c r="D34" s="5">
        <f>B34*C34</f>
        <v>40000</v>
      </c>
    </row>
    <row r="35" spans="1:4" ht="15.75" thickBot="1" x14ac:dyDescent="0.25"/>
    <row r="36" spans="1:4" ht="16.5" thickBot="1" x14ac:dyDescent="0.3">
      <c r="A36" s="9" t="s">
        <v>15</v>
      </c>
      <c r="B36" s="10"/>
      <c r="C36" s="11"/>
      <c r="D36" s="12">
        <f>SUM(D32:D35)</f>
        <v>294400</v>
      </c>
    </row>
    <row r="37" spans="1:4" ht="15.75" thickBot="1" x14ac:dyDescent="0.25"/>
    <row r="38" spans="1:4" ht="16.5" thickBot="1" x14ac:dyDescent="0.3">
      <c r="A38" s="9" t="s">
        <v>13</v>
      </c>
      <c r="B38" s="10"/>
      <c r="C38" s="11"/>
      <c r="D38" s="12">
        <f>D30-D36</f>
        <v>65600</v>
      </c>
    </row>
    <row r="39" spans="1:4" x14ac:dyDescent="0.2">
      <c r="D39" s="1" t="s">
        <v>19</v>
      </c>
    </row>
  </sheetData>
  <mergeCells count="2">
    <mergeCell ref="B11:D11"/>
    <mergeCell ref="B26:D26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opLeftCell="A22" workbookViewId="0">
      <selection activeCell="B15" sqref="B15"/>
    </sheetView>
  </sheetViews>
  <sheetFormatPr baseColWidth="10" defaultRowHeight="15" x14ac:dyDescent="0.2"/>
  <cols>
    <col min="1" max="1" width="34.5703125" style="1" bestFit="1" customWidth="1"/>
    <col min="2" max="2" width="23" style="1" bestFit="1" customWidth="1"/>
    <col min="3" max="3" width="23.140625" style="1" bestFit="1" customWidth="1"/>
    <col min="4" max="4" width="15.140625" style="1" bestFit="1" customWidth="1"/>
    <col min="5" max="16384" width="11.42578125" style="1"/>
  </cols>
  <sheetData>
    <row r="1" spans="1:5" ht="15.75" x14ac:dyDescent="0.2">
      <c r="A1" s="1" t="str">
        <f t="array" ref="A1:C9">Datos_enunciado</f>
        <v xml:space="preserve"> </v>
      </c>
      <c r="B1" s="18" t="str">
        <v>Centre A</v>
      </c>
      <c r="C1" s="19" t="str">
        <v>Centre B</v>
      </c>
    </row>
    <row r="2" spans="1:5" x14ac:dyDescent="0.2">
      <c r="A2" s="16" t="str">
        <v>External Sales</v>
      </c>
      <c r="B2" s="17">
        <v>1600000</v>
      </c>
      <c r="C2" s="17">
        <v>2400000</v>
      </c>
    </row>
    <row r="3" spans="1:5" x14ac:dyDescent="0.2">
      <c r="A3" s="16" t="str">
        <v>Variable Costs (UVC)</v>
      </c>
      <c r="B3" s="23">
        <v>0.02</v>
      </c>
      <c r="C3" s="17">
        <v>0.05</v>
      </c>
    </row>
    <row r="4" spans="1:5" x14ac:dyDescent="0.2">
      <c r="A4" s="16" t="str">
        <v>Fixed Costs (annual)</v>
      </c>
      <c r="B4" s="17">
        <v>80000</v>
      </c>
      <c r="C4" s="17">
        <v>40000</v>
      </c>
      <c r="E4" s="22" t="s">
        <v>43</v>
      </c>
    </row>
    <row r="5" spans="1:5" x14ac:dyDescent="0.2">
      <c r="A5" s="16" t="str">
        <v>External Market Price (EMP)</v>
      </c>
      <c r="B5" s="21">
        <v>7.0000000000000007E-2</v>
      </c>
      <c r="C5" s="17">
        <v>0.15</v>
      </c>
    </row>
    <row r="6" spans="1:5" x14ac:dyDescent="0.2">
      <c r="A6" s="16" t="str">
        <v xml:space="preserve">Opportunity cost </v>
      </c>
      <c r="B6" s="17">
        <v>0</v>
      </c>
      <c r="C6" s="17">
        <v>0</v>
      </c>
    </row>
    <row r="7" spans="1:5" x14ac:dyDescent="0.2">
      <c r="A7" s="16" t="str">
        <v>Negotiated Price (NTP)</v>
      </c>
      <c r="B7" s="23">
        <v>0.06</v>
      </c>
      <c r="C7" s="17">
        <v>0.06</v>
      </c>
    </row>
    <row r="8" spans="1:5" x14ac:dyDescent="0.2">
      <c r="A8" s="16" t="str">
        <v>Inter Centre Transfer Units</v>
      </c>
      <c r="B8" s="17">
        <v>2400000</v>
      </c>
      <c r="C8" s="17">
        <v>2400000</v>
      </c>
    </row>
    <row r="9" spans="1:5" x14ac:dyDescent="0.2">
      <c r="A9" s="16" t="str">
        <v>Total Units</v>
      </c>
      <c r="B9" s="17">
        <v>4000000</v>
      </c>
      <c r="C9" s="17">
        <v>2400000</v>
      </c>
    </row>
    <row r="10" spans="1:5" x14ac:dyDescent="0.2">
      <c r="A10" s="20"/>
    </row>
    <row r="11" spans="1:5" ht="16.5" thickBot="1" x14ac:dyDescent="0.25">
      <c r="A11" s="8"/>
      <c r="B11" s="59" t="s">
        <v>4</v>
      </c>
      <c r="C11" s="59"/>
      <c r="D11" s="59"/>
    </row>
    <row r="12" spans="1:5" ht="16.5" thickBot="1" x14ac:dyDescent="0.25">
      <c r="A12" s="8"/>
      <c r="B12" s="13" t="s">
        <v>6</v>
      </c>
      <c r="C12" s="13" t="s">
        <v>7</v>
      </c>
      <c r="D12" s="13" t="s">
        <v>8</v>
      </c>
    </row>
    <row r="13" spans="1:5" ht="15.75" customHeight="1" x14ac:dyDescent="0.2">
      <c r="A13" s="6" t="s">
        <v>9</v>
      </c>
      <c r="B13" s="5">
        <v>1600000</v>
      </c>
      <c r="C13" s="5">
        <v>7.0000000000000007E-2</v>
      </c>
      <c r="D13" s="5">
        <f>B13*C13</f>
        <v>112000.00000000001</v>
      </c>
    </row>
    <row r="14" spans="1:5" x14ac:dyDescent="0.2">
      <c r="A14" s="1" t="s">
        <v>10</v>
      </c>
      <c r="B14" s="5">
        <f>DATA!B9*0.6</f>
        <v>2400000</v>
      </c>
      <c r="C14" s="25">
        <v>0.06</v>
      </c>
      <c r="D14" s="5">
        <f>B14*C14</f>
        <v>144000</v>
      </c>
    </row>
    <row r="15" spans="1:5" ht="15.75" thickBot="1" x14ac:dyDescent="0.25">
      <c r="B15" s="5"/>
      <c r="C15" s="5"/>
      <c r="D15" s="5"/>
    </row>
    <row r="16" spans="1:5" ht="16.5" thickBot="1" x14ac:dyDescent="0.3">
      <c r="A16" s="9" t="s">
        <v>14</v>
      </c>
      <c r="B16" s="10"/>
      <c r="C16" s="11"/>
      <c r="D16" s="12">
        <f>SUM(D13:D15)</f>
        <v>256000</v>
      </c>
    </row>
    <row r="17" spans="1:4" x14ac:dyDescent="0.2">
      <c r="B17" s="5"/>
      <c r="D17" s="5"/>
    </row>
    <row r="18" spans="1:4" x14ac:dyDescent="0.2">
      <c r="A18" s="1" t="s">
        <v>11</v>
      </c>
      <c r="B18" s="5">
        <f>B13+B14</f>
        <v>4000000</v>
      </c>
      <c r="C18" s="5">
        <f>DATA!B3</f>
        <v>0.02</v>
      </c>
      <c r="D18" s="5">
        <f>B18*C18</f>
        <v>80000</v>
      </c>
    </row>
    <row r="19" spans="1:4" x14ac:dyDescent="0.2">
      <c r="A19" s="1" t="s">
        <v>12</v>
      </c>
      <c r="B19" s="5">
        <f>DATA!B4</f>
        <v>80000</v>
      </c>
      <c r="C19" s="1">
        <v>1</v>
      </c>
      <c r="D19" s="5">
        <f>B19*C19</f>
        <v>80000</v>
      </c>
    </row>
    <row r="20" spans="1:4" ht="15.75" thickBot="1" x14ac:dyDescent="0.25"/>
    <row r="21" spans="1:4" ht="16.5" thickBot="1" x14ac:dyDescent="0.3">
      <c r="A21" s="9" t="s">
        <v>15</v>
      </c>
      <c r="B21" s="10">
        <f>B18</f>
        <v>4000000</v>
      </c>
      <c r="C21" s="26">
        <f>D21/B21</f>
        <v>0.04</v>
      </c>
      <c r="D21" s="12">
        <f>SUM(D18:D20)</f>
        <v>160000</v>
      </c>
    </row>
    <row r="22" spans="1:4" ht="15.75" thickBot="1" x14ac:dyDescent="0.25"/>
    <row r="23" spans="1:4" ht="16.5" thickBot="1" x14ac:dyDescent="0.3">
      <c r="A23" s="9" t="s">
        <v>13</v>
      </c>
      <c r="B23" s="10"/>
      <c r="C23" s="11"/>
      <c r="D23" s="12">
        <f>D16-D21</f>
        <v>96000</v>
      </c>
    </row>
    <row r="26" spans="1:4" ht="16.5" thickBot="1" x14ac:dyDescent="0.25">
      <c r="B26" s="60" t="s">
        <v>5</v>
      </c>
      <c r="C26" s="60"/>
      <c r="D26" s="60"/>
    </row>
    <row r="27" spans="1:4" ht="16.5" thickBot="1" x14ac:dyDescent="0.25">
      <c r="B27" s="13" t="s">
        <v>6</v>
      </c>
      <c r="C27" s="13" t="s">
        <v>7</v>
      </c>
      <c r="D27" s="13" t="s">
        <v>8</v>
      </c>
    </row>
    <row r="28" spans="1:4" x14ac:dyDescent="0.2">
      <c r="A28" s="1" t="s">
        <v>16</v>
      </c>
      <c r="B28" s="5">
        <f>DATA!C2</f>
        <v>2400000</v>
      </c>
      <c r="C28" s="25">
        <f>DATA!C5</f>
        <v>0.15</v>
      </c>
      <c r="D28" s="5">
        <f>B28*C28</f>
        <v>360000</v>
      </c>
    </row>
    <row r="29" spans="1:4" ht="15.75" thickBot="1" x14ac:dyDescent="0.25">
      <c r="B29" s="5"/>
      <c r="C29" s="5"/>
      <c r="D29" s="5"/>
    </row>
    <row r="30" spans="1:4" ht="16.5" thickBot="1" x14ac:dyDescent="0.3">
      <c r="A30" s="9" t="s">
        <v>14</v>
      </c>
      <c r="B30" s="10"/>
      <c r="C30" s="11"/>
      <c r="D30" s="12">
        <f>SUM(D28:D29)</f>
        <v>360000</v>
      </c>
    </row>
    <row r="31" spans="1:4" ht="15.75" x14ac:dyDescent="0.25">
      <c r="A31" s="14"/>
      <c r="B31" s="15"/>
      <c r="C31" s="15"/>
      <c r="D31" s="15"/>
    </row>
    <row r="32" spans="1:4" x14ac:dyDescent="0.2">
      <c r="A32" s="1" t="s">
        <v>17</v>
      </c>
      <c r="B32" s="5">
        <f>B28</f>
        <v>2400000</v>
      </c>
      <c r="C32" s="25">
        <f>C14</f>
        <v>0.06</v>
      </c>
      <c r="D32" s="5">
        <f>B32*C32</f>
        <v>144000</v>
      </c>
    </row>
    <row r="33" spans="1:4" x14ac:dyDescent="0.2">
      <c r="A33" s="1" t="s">
        <v>1</v>
      </c>
      <c r="B33" s="5">
        <f>B32</f>
        <v>2400000</v>
      </c>
      <c r="C33" s="5">
        <f>DATA!C3</f>
        <v>0.05</v>
      </c>
      <c r="D33" s="5">
        <f>B33*C33</f>
        <v>120000</v>
      </c>
    </row>
    <row r="34" spans="1:4" x14ac:dyDescent="0.2">
      <c r="A34" s="1" t="s">
        <v>18</v>
      </c>
      <c r="B34" s="5">
        <f>DATA!C4</f>
        <v>40000</v>
      </c>
      <c r="C34" s="1">
        <v>1</v>
      </c>
      <c r="D34" s="5">
        <f>B34*C34</f>
        <v>40000</v>
      </c>
    </row>
    <row r="35" spans="1:4" ht="15.75" thickBot="1" x14ac:dyDescent="0.25"/>
    <row r="36" spans="1:4" ht="16.5" thickBot="1" x14ac:dyDescent="0.3">
      <c r="A36" s="9" t="s">
        <v>15</v>
      </c>
      <c r="B36" s="10">
        <f>B28</f>
        <v>2400000</v>
      </c>
      <c r="C36" s="27">
        <f>D36/B36</f>
        <v>0.12666666666666668</v>
      </c>
      <c r="D36" s="12">
        <f>SUM(D32:D35)</f>
        <v>304000</v>
      </c>
    </row>
    <row r="37" spans="1:4" ht="15.75" thickBot="1" x14ac:dyDescent="0.25"/>
    <row r="38" spans="1:4" ht="16.5" thickBot="1" x14ac:dyDescent="0.3">
      <c r="A38" s="9" t="s">
        <v>13</v>
      </c>
      <c r="B38" s="10"/>
      <c r="C38" s="11"/>
      <c r="D38" s="12">
        <f>D30-D36</f>
        <v>56000</v>
      </c>
    </row>
    <row r="39" spans="1:4" x14ac:dyDescent="0.2">
      <c r="D39" s="1" t="s">
        <v>19</v>
      </c>
    </row>
  </sheetData>
  <mergeCells count="2">
    <mergeCell ref="B11:D11"/>
    <mergeCell ref="B26:D26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opLeftCell="A10" workbookViewId="0">
      <selection activeCell="B15" sqref="B15"/>
    </sheetView>
  </sheetViews>
  <sheetFormatPr baseColWidth="10" defaultRowHeight="15" x14ac:dyDescent="0.2"/>
  <cols>
    <col min="1" max="1" width="34.5703125" style="1" bestFit="1" customWidth="1"/>
    <col min="2" max="2" width="23" style="1" bestFit="1" customWidth="1"/>
    <col min="3" max="3" width="23.140625" style="1" bestFit="1" customWidth="1"/>
    <col min="4" max="4" width="15.140625" style="1" bestFit="1" customWidth="1"/>
    <col min="5" max="16384" width="11.42578125" style="1"/>
  </cols>
  <sheetData>
    <row r="1" spans="1:5" ht="15.75" x14ac:dyDescent="0.2">
      <c r="A1" s="1" t="str">
        <f t="array" ref="A1:C9">Datos_enunciado</f>
        <v xml:space="preserve"> </v>
      </c>
      <c r="B1" s="18" t="str">
        <v>Centre A</v>
      </c>
      <c r="C1" s="19" t="str">
        <v>Centre B</v>
      </c>
    </row>
    <row r="2" spans="1:5" x14ac:dyDescent="0.2">
      <c r="A2" s="16" t="str">
        <v>External Sales</v>
      </c>
      <c r="B2" s="17">
        <v>1600000</v>
      </c>
      <c r="C2" s="17">
        <v>2400000</v>
      </c>
    </row>
    <row r="3" spans="1:5" x14ac:dyDescent="0.2">
      <c r="A3" s="16" t="str">
        <v>Variable Costs (UVC)</v>
      </c>
      <c r="B3" s="23">
        <v>0.02</v>
      </c>
      <c r="C3" s="17">
        <v>0.05</v>
      </c>
    </row>
    <row r="4" spans="1:5" x14ac:dyDescent="0.2">
      <c r="A4" s="16" t="str">
        <v>Fixed Costs (annual)</v>
      </c>
      <c r="B4" s="17">
        <v>80000</v>
      </c>
      <c r="C4" s="17">
        <v>40000</v>
      </c>
      <c r="E4" s="22" t="s">
        <v>24</v>
      </c>
    </row>
    <row r="5" spans="1:5" x14ac:dyDescent="0.2">
      <c r="A5" s="16" t="str">
        <v>External Market Price (EMP)</v>
      </c>
      <c r="B5" s="17">
        <v>7.0000000000000007E-2</v>
      </c>
      <c r="C5" s="17">
        <v>0.15</v>
      </c>
    </row>
    <row r="6" spans="1:5" x14ac:dyDescent="0.2">
      <c r="A6" s="16" t="str">
        <v xml:space="preserve">Opportunity cost </v>
      </c>
      <c r="B6" s="17">
        <v>0</v>
      </c>
      <c r="C6" s="17">
        <v>0</v>
      </c>
    </row>
    <row r="7" spans="1:5" x14ac:dyDescent="0.2">
      <c r="A7" s="16" t="str">
        <v>Negotiated Price (NTP)</v>
      </c>
      <c r="B7" s="21">
        <v>0.06</v>
      </c>
      <c r="C7" s="17">
        <v>0.06</v>
      </c>
    </row>
    <row r="8" spans="1:5" x14ac:dyDescent="0.2">
      <c r="A8" s="16" t="str">
        <v>Inter Centre Transfer Units</v>
      </c>
      <c r="B8" s="17">
        <v>2400000</v>
      </c>
      <c r="C8" s="17">
        <v>2400000</v>
      </c>
    </row>
    <row r="9" spans="1:5" x14ac:dyDescent="0.2">
      <c r="A9" s="16" t="str">
        <v>Total Units</v>
      </c>
      <c r="B9" s="17">
        <v>4000000</v>
      </c>
      <c r="C9" s="17">
        <v>2400000</v>
      </c>
    </row>
    <row r="10" spans="1:5" x14ac:dyDescent="0.2">
      <c r="A10" s="20"/>
    </row>
    <row r="11" spans="1:5" ht="16.5" thickBot="1" x14ac:dyDescent="0.25">
      <c r="A11" s="8"/>
      <c r="B11" s="59" t="s">
        <v>4</v>
      </c>
      <c r="C11" s="59"/>
      <c r="D11" s="59"/>
    </row>
    <row r="12" spans="1:5" ht="16.5" thickBot="1" x14ac:dyDescent="0.25">
      <c r="A12" s="8"/>
      <c r="B12" s="13" t="s">
        <v>6</v>
      </c>
      <c r="C12" s="13" t="s">
        <v>7</v>
      </c>
      <c r="D12" s="13" t="s">
        <v>8</v>
      </c>
    </row>
    <row r="13" spans="1:5" ht="15.75" customHeight="1" x14ac:dyDescent="0.2">
      <c r="A13" s="6" t="s">
        <v>9</v>
      </c>
      <c r="B13" s="5">
        <v>1600000</v>
      </c>
      <c r="C13" s="5">
        <v>7.0000000000000007E-2</v>
      </c>
      <c r="D13" s="5">
        <f>B13*C13</f>
        <v>112000.00000000001</v>
      </c>
    </row>
    <row r="14" spans="1:5" x14ac:dyDescent="0.2">
      <c r="A14" s="1" t="s">
        <v>10</v>
      </c>
      <c r="B14" s="5">
        <f>DATA!B9*0.6</f>
        <v>2400000</v>
      </c>
      <c r="C14" s="25">
        <v>0.06</v>
      </c>
      <c r="D14" s="5">
        <f>B14*C14</f>
        <v>144000</v>
      </c>
    </row>
    <row r="15" spans="1:5" ht="15.75" thickBot="1" x14ac:dyDescent="0.25">
      <c r="B15" s="5"/>
      <c r="C15" s="5"/>
      <c r="D15" s="5"/>
    </row>
    <row r="16" spans="1:5" ht="16.5" thickBot="1" x14ac:dyDescent="0.3">
      <c r="A16" s="9" t="s">
        <v>14</v>
      </c>
      <c r="B16" s="10"/>
      <c r="C16" s="11"/>
      <c r="D16" s="12">
        <f>SUM(D13:D15)</f>
        <v>256000</v>
      </c>
    </row>
    <row r="17" spans="1:4" x14ac:dyDescent="0.2">
      <c r="B17" s="5"/>
      <c r="D17" s="5"/>
    </row>
    <row r="18" spans="1:4" x14ac:dyDescent="0.2">
      <c r="A18" s="1" t="s">
        <v>11</v>
      </c>
      <c r="B18" s="5">
        <f>B13+B14</f>
        <v>4000000</v>
      </c>
      <c r="C18" s="5">
        <f>DATA!B3</f>
        <v>0.02</v>
      </c>
      <c r="D18" s="5">
        <f>B18*C18</f>
        <v>80000</v>
      </c>
    </row>
    <row r="19" spans="1:4" x14ac:dyDescent="0.2">
      <c r="A19" s="1" t="s">
        <v>12</v>
      </c>
      <c r="B19" s="5">
        <f>DATA!B4</f>
        <v>80000</v>
      </c>
      <c r="C19" s="1">
        <v>1</v>
      </c>
      <c r="D19" s="5">
        <f>B19*C19</f>
        <v>80000</v>
      </c>
    </row>
    <row r="20" spans="1:4" ht="15.75" thickBot="1" x14ac:dyDescent="0.25"/>
    <row r="21" spans="1:4" ht="16.5" thickBot="1" x14ac:dyDescent="0.3">
      <c r="A21" s="9" t="s">
        <v>15</v>
      </c>
      <c r="B21" s="10">
        <f>B18</f>
        <v>4000000</v>
      </c>
      <c r="C21" s="26">
        <f>D21/B21</f>
        <v>0.04</v>
      </c>
      <c r="D21" s="12">
        <f>SUM(D18:D20)</f>
        <v>160000</v>
      </c>
    </row>
    <row r="22" spans="1:4" ht="15.75" thickBot="1" x14ac:dyDescent="0.25"/>
    <row r="23" spans="1:4" ht="16.5" thickBot="1" x14ac:dyDescent="0.3">
      <c r="A23" s="9" t="s">
        <v>13</v>
      </c>
      <c r="B23" s="10"/>
      <c r="C23" s="11"/>
      <c r="D23" s="12">
        <f>D16-D21</f>
        <v>96000</v>
      </c>
    </row>
    <row r="26" spans="1:4" ht="16.5" thickBot="1" x14ac:dyDescent="0.25">
      <c r="B26" s="60" t="s">
        <v>5</v>
      </c>
      <c r="C26" s="60"/>
      <c r="D26" s="60"/>
    </row>
    <row r="27" spans="1:4" ht="16.5" thickBot="1" x14ac:dyDescent="0.25">
      <c r="B27" s="13" t="s">
        <v>6</v>
      </c>
      <c r="C27" s="13" t="s">
        <v>7</v>
      </c>
      <c r="D27" s="13" t="s">
        <v>8</v>
      </c>
    </row>
    <row r="28" spans="1:4" x14ac:dyDescent="0.2">
      <c r="A28" s="1" t="s">
        <v>16</v>
      </c>
      <c r="B28" s="5">
        <f>DATA!C2</f>
        <v>2400000</v>
      </c>
      <c r="C28" s="25">
        <f>DATA!C5</f>
        <v>0.15</v>
      </c>
      <c r="D28" s="5">
        <f>B28*C28</f>
        <v>360000</v>
      </c>
    </row>
    <row r="29" spans="1:4" ht="15.75" thickBot="1" x14ac:dyDescent="0.25">
      <c r="B29" s="5"/>
      <c r="C29" s="5"/>
      <c r="D29" s="5"/>
    </row>
    <row r="30" spans="1:4" ht="16.5" thickBot="1" x14ac:dyDescent="0.3">
      <c r="A30" s="9" t="s">
        <v>14</v>
      </c>
      <c r="B30" s="10"/>
      <c r="C30" s="11"/>
      <c r="D30" s="12">
        <f>SUM(D28:D29)</f>
        <v>360000</v>
      </c>
    </row>
    <row r="31" spans="1:4" ht="15.75" x14ac:dyDescent="0.25">
      <c r="A31" s="14"/>
      <c r="B31" s="15"/>
      <c r="C31" s="15"/>
      <c r="D31" s="15"/>
    </row>
    <row r="32" spans="1:4" x14ac:dyDescent="0.2">
      <c r="A32" s="1" t="s">
        <v>17</v>
      </c>
      <c r="B32" s="5">
        <f>B28</f>
        <v>2400000</v>
      </c>
      <c r="C32" s="25">
        <f>C14</f>
        <v>0.06</v>
      </c>
      <c r="D32" s="5">
        <f>B32*C32</f>
        <v>144000</v>
      </c>
    </row>
    <row r="33" spans="1:4" x14ac:dyDescent="0.2">
      <c r="A33" s="1" t="s">
        <v>1</v>
      </c>
      <c r="B33" s="5">
        <f>B32</f>
        <v>2400000</v>
      </c>
      <c r="C33" s="5">
        <f>DATA!C3</f>
        <v>0.05</v>
      </c>
      <c r="D33" s="5">
        <f>B33*C33</f>
        <v>120000</v>
      </c>
    </row>
    <row r="34" spans="1:4" x14ac:dyDescent="0.2">
      <c r="A34" s="1" t="s">
        <v>18</v>
      </c>
      <c r="B34" s="5">
        <f>DATA!C4</f>
        <v>40000</v>
      </c>
      <c r="C34" s="1">
        <v>1</v>
      </c>
      <c r="D34" s="5">
        <f>B34*C34</f>
        <v>40000</v>
      </c>
    </row>
    <row r="35" spans="1:4" ht="15.75" thickBot="1" x14ac:dyDescent="0.25"/>
    <row r="36" spans="1:4" ht="16.5" thickBot="1" x14ac:dyDescent="0.3">
      <c r="A36" s="9" t="s">
        <v>15</v>
      </c>
      <c r="B36" s="10">
        <f>B28</f>
        <v>2400000</v>
      </c>
      <c r="C36" s="27">
        <f>D36/B36</f>
        <v>0.12666666666666668</v>
      </c>
      <c r="D36" s="12">
        <f>SUM(D32:D35)</f>
        <v>304000</v>
      </c>
    </row>
    <row r="37" spans="1:4" ht="15.75" thickBot="1" x14ac:dyDescent="0.25"/>
    <row r="38" spans="1:4" ht="16.5" thickBot="1" x14ac:dyDescent="0.3">
      <c r="A38" s="9" t="s">
        <v>13</v>
      </c>
      <c r="B38" s="10"/>
      <c r="C38" s="11"/>
      <c r="D38" s="12">
        <f>D30-D36</f>
        <v>56000</v>
      </c>
    </row>
    <row r="39" spans="1:4" x14ac:dyDescent="0.2">
      <c r="D39" s="1" t="s">
        <v>19</v>
      </c>
    </row>
  </sheetData>
  <mergeCells count="2">
    <mergeCell ref="B11:D11"/>
    <mergeCell ref="B26:D2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9"/>
  <sheetViews>
    <sheetView topLeftCell="A19" workbookViewId="0">
      <selection activeCell="B15" sqref="B15"/>
    </sheetView>
  </sheetViews>
  <sheetFormatPr baseColWidth="10" defaultRowHeight="15" x14ac:dyDescent="0.2"/>
  <cols>
    <col min="1" max="1" width="34.5703125" style="1" bestFit="1" customWidth="1"/>
    <col min="2" max="2" width="23" style="1" bestFit="1" customWidth="1"/>
    <col min="3" max="3" width="23.140625" style="1" bestFit="1" customWidth="1"/>
    <col min="4" max="4" width="15.140625" style="1" bestFit="1" customWidth="1"/>
    <col min="5" max="16384" width="11.42578125" style="1"/>
  </cols>
  <sheetData>
    <row r="1" spans="1:5" ht="15.75" x14ac:dyDescent="0.2">
      <c r="A1" s="1" t="str">
        <f t="array" ref="A1:C9">Datos_enunciado</f>
        <v xml:space="preserve"> </v>
      </c>
      <c r="B1" s="18" t="str">
        <v>Centre A</v>
      </c>
      <c r="C1" s="19" t="str">
        <v>Centre B</v>
      </c>
    </row>
    <row r="2" spans="1:5" x14ac:dyDescent="0.2">
      <c r="A2" s="16" t="str">
        <v>External Sales</v>
      </c>
      <c r="B2" s="17">
        <v>1600000</v>
      </c>
      <c r="C2" s="17">
        <v>2400000</v>
      </c>
    </row>
    <row r="3" spans="1:5" x14ac:dyDescent="0.2">
      <c r="A3" s="16" t="str">
        <v>Variable Costs (UVC)</v>
      </c>
      <c r="B3" s="29">
        <v>0.02</v>
      </c>
      <c r="C3" s="17">
        <v>0.05</v>
      </c>
    </row>
    <row r="4" spans="1:5" x14ac:dyDescent="0.2">
      <c r="A4" s="16" t="str">
        <v>Fixed Costs (annual)</v>
      </c>
      <c r="B4" s="17">
        <v>80000</v>
      </c>
      <c r="C4" s="17">
        <v>40000</v>
      </c>
      <c r="E4" s="22" t="s">
        <v>25</v>
      </c>
    </row>
    <row r="5" spans="1:5" x14ac:dyDescent="0.2">
      <c r="A5" s="16" t="str">
        <v>External Market Price (EMP)</v>
      </c>
      <c r="B5" s="17">
        <v>7.0000000000000007E-2</v>
      </c>
      <c r="C5" s="17">
        <v>0.15</v>
      </c>
      <c r="E5" s="28" t="s">
        <v>26</v>
      </c>
    </row>
    <row r="6" spans="1:5" x14ac:dyDescent="0.2">
      <c r="A6" s="16" t="str">
        <v xml:space="preserve">Opportunity cost </v>
      </c>
      <c r="B6" s="17">
        <v>0</v>
      </c>
      <c r="C6" s="29">
        <v>0</v>
      </c>
    </row>
    <row r="7" spans="1:5" x14ac:dyDescent="0.2">
      <c r="A7" s="16" t="str">
        <v>Negotiated Price (NTP)</v>
      </c>
      <c r="B7" s="17">
        <v>0.06</v>
      </c>
      <c r="C7" s="23">
        <v>0.06</v>
      </c>
    </row>
    <row r="8" spans="1:5" x14ac:dyDescent="0.2">
      <c r="A8" s="16" t="str">
        <v>Inter Centre Transfer Units</v>
      </c>
      <c r="B8" s="17">
        <v>2400000</v>
      </c>
      <c r="C8" s="23">
        <v>2400000</v>
      </c>
    </row>
    <row r="9" spans="1:5" x14ac:dyDescent="0.2">
      <c r="A9" s="16" t="str">
        <v>Total Units</v>
      </c>
      <c r="B9" s="17">
        <v>4000000</v>
      </c>
      <c r="C9" s="23">
        <v>2400000</v>
      </c>
    </row>
    <row r="10" spans="1:5" x14ac:dyDescent="0.2">
      <c r="A10" s="20"/>
    </row>
    <row r="11" spans="1:5" ht="16.5" thickBot="1" x14ac:dyDescent="0.25">
      <c r="A11" s="8"/>
      <c r="B11" s="59" t="s">
        <v>4</v>
      </c>
      <c r="C11" s="59"/>
      <c r="D11" s="59"/>
    </row>
    <row r="12" spans="1:5" ht="16.5" thickBot="1" x14ac:dyDescent="0.25">
      <c r="A12" s="8"/>
      <c r="B12" s="13" t="s">
        <v>6</v>
      </c>
      <c r="C12" s="13" t="s">
        <v>7</v>
      </c>
      <c r="D12" s="13" t="s">
        <v>8</v>
      </c>
    </row>
    <row r="13" spans="1:5" ht="15.75" customHeight="1" x14ac:dyDescent="0.2">
      <c r="A13" s="6" t="s">
        <v>9</v>
      </c>
      <c r="B13" s="5">
        <v>1600000</v>
      </c>
      <c r="C13" s="5">
        <v>7.0000000000000007E-2</v>
      </c>
      <c r="D13" s="5">
        <f>B13*C13</f>
        <v>112000.00000000001</v>
      </c>
    </row>
    <row r="14" spans="1:5" x14ac:dyDescent="0.2">
      <c r="A14" s="1" t="s">
        <v>10</v>
      </c>
      <c r="B14" s="5">
        <f>DATA!B9*0.6</f>
        <v>2400000</v>
      </c>
      <c r="C14" s="25">
        <f>C21*1.2</f>
        <v>4.8000000000000001E-2</v>
      </c>
      <c r="D14" s="5">
        <f>B14*C14</f>
        <v>115200</v>
      </c>
    </row>
    <row r="15" spans="1:5" ht="15.75" thickBot="1" x14ac:dyDescent="0.25">
      <c r="B15" s="5"/>
      <c r="C15" s="5"/>
      <c r="D15" s="5"/>
    </row>
    <row r="16" spans="1:5" ht="16.5" thickBot="1" x14ac:dyDescent="0.3">
      <c r="A16" s="9" t="s">
        <v>14</v>
      </c>
      <c r="B16" s="10"/>
      <c r="C16" s="11"/>
      <c r="D16" s="12">
        <f>SUM(D13:D15)</f>
        <v>227200</v>
      </c>
    </row>
    <row r="17" spans="1:4" x14ac:dyDescent="0.2">
      <c r="B17" s="5"/>
      <c r="D17" s="5"/>
    </row>
    <row r="18" spans="1:4" x14ac:dyDescent="0.2">
      <c r="A18" s="1" t="s">
        <v>11</v>
      </c>
      <c r="B18" s="5">
        <f>B13+B14</f>
        <v>4000000</v>
      </c>
      <c r="C18" s="5">
        <f>DATA!B3</f>
        <v>0.02</v>
      </c>
      <c r="D18" s="5">
        <f>B18*C18</f>
        <v>80000</v>
      </c>
    </row>
    <row r="19" spans="1:4" x14ac:dyDescent="0.2">
      <c r="A19" s="1" t="s">
        <v>12</v>
      </c>
      <c r="B19" s="5">
        <f>DATA!B4</f>
        <v>80000</v>
      </c>
      <c r="C19" s="1">
        <v>1</v>
      </c>
      <c r="D19" s="5">
        <f>B19*C19</f>
        <v>80000</v>
      </c>
    </row>
    <row r="20" spans="1:4" ht="15.75" thickBot="1" x14ac:dyDescent="0.25"/>
    <row r="21" spans="1:4" ht="16.5" thickBot="1" x14ac:dyDescent="0.3">
      <c r="A21" s="9" t="s">
        <v>15</v>
      </c>
      <c r="B21" s="10">
        <f>B18</f>
        <v>4000000</v>
      </c>
      <c r="C21" s="24">
        <f>D21/B21</f>
        <v>0.04</v>
      </c>
      <c r="D21" s="12">
        <f>SUM(D18:D20)</f>
        <v>160000</v>
      </c>
    </row>
    <row r="22" spans="1:4" ht="15.75" thickBot="1" x14ac:dyDescent="0.25"/>
    <row r="23" spans="1:4" ht="16.5" thickBot="1" x14ac:dyDescent="0.3">
      <c r="A23" s="9" t="s">
        <v>13</v>
      </c>
      <c r="B23" s="10"/>
      <c r="C23" s="11"/>
      <c r="D23" s="12">
        <f>D16-D21</f>
        <v>67200</v>
      </c>
    </row>
    <row r="26" spans="1:4" ht="16.5" thickBot="1" x14ac:dyDescent="0.25">
      <c r="B26" s="60" t="s">
        <v>5</v>
      </c>
      <c r="C26" s="60"/>
      <c r="D26" s="60"/>
    </row>
    <row r="27" spans="1:4" ht="16.5" thickBot="1" x14ac:dyDescent="0.25">
      <c r="B27" s="13" t="s">
        <v>6</v>
      </c>
      <c r="C27" s="13" t="s">
        <v>7</v>
      </c>
      <c r="D27" s="13" t="s">
        <v>8</v>
      </c>
    </row>
    <row r="28" spans="1:4" x14ac:dyDescent="0.2">
      <c r="A28" s="1" t="s">
        <v>16</v>
      </c>
      <c r="B28" s="5">
        <f>DATA!C2</f>
        <v>2400000</v>
      </c>
      <c r="C28" s="25">
        <f>DATA!C5</f>
        <v>0.15</v>
      </c>
      <c r="D28" s="5">
        <f>B28*C28</f>
        <v>360000</v>
      </c>
    </row>
    <row r="29" spans="1:4" ht="15.75" thickBot="1" x14ac:dyDescent="0.25">
      <c r="B29" s="5"/>
      <c r="C29" s="5"/>
      <c r="D29" s="5"/>
    </row>
    <row r="30" spans="1:4" ht="16.5" thickBot="1" x14ac:dyDescent="0.3">
      <c r="A30" s="9" t="s">
        <v>14</v>
      </c>
      <c r="B30" s="10"/>
      <c r="C30" s="11"/>
      <c r="D30" s="12">
        <f>SUM(D28:D29)</f>
        <v>360000</v>
      </c>
    </row>
    <row r="31" spans="1:4" ht="15.75" x14ac:dyDescent="0.25">
      <c r="A31" s="14"/>
      <c r="B31" s="15"/>
      <c r="C31" s="15"/>
      <c r="D31" s="15"/>
    </row>
    <row r="32" spans="1:4" x14ac:dyDescent="0.2">
      <c r="A32" s="1" t="s">
        <v>17</v>
      </c>
      <c r="B32" s="5">
        <f>B28</f>
        <v>2400000</v>
      </c>
      <c r="C32" s="25">
        <f>B3+C6</f>
        <v>0.02</v>
      </c>
      <c r="D32" s="5">
        <f>B32*C32</f>
        <v>48000</v>
      </c>
    </row>
    <row r="33" spans="1:4" x14ac:dyDescent="0.2">
      <c r="A33" s="1" t="s">
        <v>1</v>
      </c>
      <c r="B33" s="5">
        <f>B32</f>
        <v>2400000</v>
      </c>
      <c r="C33" s="5">
        <f>DATA!C3</f>
        <v>0.05</v>
      </c>
      <c r="D33" s="5">
        <f>B33*C33</f>
        <v>120000</v>
      </c>
    </row>
    <row r="34" spans="1:4" x14ac:dyDescent="0.2">
      <c r="A34" s="1" t="s">
        <v>18</v>
      </c>
      <c r="B34" s="5">
        <f>DATA!C4</f>
        <v>40000</v>
      </c>
      <c r="C34" s="1">
        <v>1</v>
      </c>
      <c r="D34" s="5">
        <f>B34*C34</f>
        <v>40000</v>
      </c>
    </row>
    <row r="35" spans="1:4" ht="15.75" thickBot="1" x14ac:dyDescent="0.25"/>
    <row r="36" spans="1:4" ht="16.5" thickBot="1" x14ac:dyDescent="0.3">
      <c r="A36" s="9" t="s">
        <v>15</v>
      </c>
      <c r="B36" s="10">
        <f>B28</f>
        <v>2400000</v>
      </c>
      <c r="C36" s="27">
        <f>D36/B36</f>
        <v>8.666666666666667E-2</v>
      </c>
      <c r="D36" s="12">
        <f>SUM(D32:D35)</f>
        <v>208000</v>
      </c>
    </row>
    <row r="37" spans="1:4" ht="15.75" thickBot="1" x14ac:dyDescent="0.25"/>
    <row r="38" spans="1:4" ht="16.5" thickBot="1" x14ac:dyDescent="0.3">
      <c r="A38" s="9" t="s">
        <v>13</v>
      </c>
      <c r="B38" s="10"/>
      <c r="C38" s="11"/>
      <c r="D38" s="12">
        <f>D30-D36</f>
        <v>152000</v>
      </c>
    </row>
    <row r="39" spans="1:4" x14ac:dyDescent="0.2">
      <c r="D39" s="1" t="s">
        <v>19</v>
      </c>
    </row>
  </sheetData>
  <mergeCells count="2">
    <mergeCell ref="B11:D11"/>
    <mergeCell ref="B26:D26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52"/>
  <sheetViews>
    <sheetView tabSelected="1" zoomScale="85" zoomScaleNormal="85" workbookViewId="0">
      <selection activeCell="E1" sqref="E1:F2"/>
    </sheetView>
  </sheetViews>
  <sheetFormatPr baseColWidth="10" defaultColWidth="0" defaultRowHeight="15" zeroHeight="1" x14ac:dyDescent="0.2"/>
  <cols>
    <col min="1" max="1" width="34.5703125" style="31" bestFit="1" customWidth="1"/>
    <col min="2" max="2" width="24.85546875" style="31" bestFit="1" customWidth="1"/>
    <col min="3" max="3" width="25" style="31" bestFit="1" customWidth="1"/>
    <col min="4" max="4" width="19.140625" style="31" bestFit="1" customWidth="1"/>
    <col min="5" max="5" width="39.140625" style="31" customWidth="1"/>
    <col min="6" max="6" width="16.140625" style="31" customWidth="1"/>
    <col min="7" max="7" width="31.7109375" style="31" hidden="1" customWidth="1"/>
    <col min="8" max="11" width="13.85546875" style="31" hidden="1" customWidth="1"/>
    <col min="12" max="13" width="0" style="31" hidden="1" customWidth="1"/>
    <col min="14" max="16384" width="11.42578125" style="1" hidden="1"/>
  </cols>
  <sheetData>
    <row r="1" spans="1:10" ht="15.75" x14ac:dyDescent="0.2">
      <c r="A1" s="31" t="str">
        <f t="array" ref="A1:C9">Datos_enunciado</f>
        <v xml:space="preserve"> </v>
      </c>
      <c r="B1" s="32" t="str">
        <v>Centre A</v>
      </c>
      <c r="C1" s="33" t="str">
        <v>Centre B</v>
      </c>
      <c r="E1" s="64" t="s">
        <v>79</v>
      </c>
      <c r="F1" s="64"/>
      <c r="G1" s="61" t="s">
        <v>48</v>
      </c>
      <c r="H1" s="61"/>
      <c r="I1" s="61"/>
      <c r="J1" s="61"/>
    </row>
    <row r="2" spans="1:10" x14ac:dyDescent="0.2">
      <c r="A2" s="34" t="str">
        <v>External Sales</v>
      </c>
      <c r="B2" s="35">
        <v>1600000</v>
      </c>
      <c r="C2" s="35">
        <v>2400000</v>
      </c>
      <c r="E2" s="65"/>
      <c r="F2" s="65"/>
      <c r="G2" s="36"/>
      <c r="H2" s="37" t="s">
        <v>46</v>
      </c>
      <c r="I2" s="37" t="s">
        <v>47</v>
      </c>
      <c r="J2" s="37" t="s">
        <v>45</v>
      </c>
    </row>
    <row r="3" spans="1:10" x14ac:dyDescent="0.2">
      <c r="A3" s="34" t="str">
        <v>Variable Costs (UVC)</v>
      </c>
      <c r="B3" s="38">
        <v>0.02</v>
      </c>
      <c r="C3" s="35">
        <v>0.05</v>
      </c>
      <c r="E3" s="67">
        <v>3</v>
      </c>
      <c r="G3" s="36" t="str">
        <f t="array" ref="G3:G9">INdice_opciones</f>
        <v>1. TP = UVCA</v>
      </c>
      <c r="H3" s="35">
        <v>0</v>
      </c>
      <c r="I3" s="35">
        <v>152000</v>
      </c>
      <c r="J3" s="35">
        <f>H3+I3</f>
        <v>152000</v>
      </c>
    </row>
    <row r="4" spans="1:10" x14ac:dyDescent="0.2">
      <c r="A4" s="34" t="str">
        <v>Fixed Costs (annual)</v>
      </c>
      <c r="B4" s="35">
        <v>80000</v>
      </c>
      <c r="C4" s="35">
        <v>40000</v>
      </c>
      <c r="G4" s="36" t="str">
        <v>2. TP = UFCA</v>
      </c>
      <c r="H4" s="35">
        <v>48000</v>
      </c>
      <c r="I4" s="35">
        <v>104000</v>
      </c>
      <c r="J4" s="35">
        <f t="shared" ref="J4:J8" si="0">H4+I4</f>
        <v>152000</v>
      </c>
    </row>
    <row r="5" spans="1:10" x14ac:dyDescent="0.2">
      <c r="A5" s="34" t="str">
        <v>External Market Price (EMP)</v>
      </c>
      <c r="B5" s="35">
        <v>7.0000000000000007E-2</v>
      </c>
      <c r="C5" s="35">
        <v>0.15</v>
      </c>
      <c r="E5" s="66" t="str">
        <f>INDEX(INdice_opciones,E3)</f>
        <v>3. TP = UFCA+40%</v>
      </c>
      <c r="F5" s="66"/>
      <c r="G5" s="36" t="str">
        <v>3. TP = UFCA+40%</v>
      </c>
      <c r="H5" s="35">
        <v>86400</v>
      </c>
      <c r="I5" s="35">
        <v>65600</v>
      </c>
      <c r="J5" s="35">
        <f t="shared" si="0"/>
        <v>152000</v>
      </c>
    </row>
    <row r="6" spans="1:10" ht="16.5" thickBot="1" x14ac:dyDescent="0.3">
      <c r="A6" s="34" t="str">
        <v xml:space="preserve">Opportunity cost </v>
      </c>
      <c r="B6" s="35">
        <v>0</v>
      </c>
      <c r="C6" s="35">
        <v>0</v>
      </c>
      <c r="E6" s="57" t="s">
        <v>76</v>
      </c>
      <c r="F6" s="58">
        <f ca="1">D23</f>
        <v>86400</v>
      </c>
      <c r="G6" s="36" t="str">
        <v>4. TP = NTP = 0,06 €/Unit</v>
      </c>
      <c r="H6" s="35">
        <v>96000</v>
      </c>
      <c r="I6" s="35">
        <v>56000</v>
      </c>
      <c r="J6" s="35">
        <f t="shared" si="0"/>
        <v>152000</v>
      </c>
    </row>
    <row r="7" spans="1:10" ht="16.5" thickBot="1" x14ac:dyDescent="0.3">
      <c r="A7" s="34" t="str">
        <v>Negotiated Price (NTP)</v>
      </c>
      <c r="B7" s="35">
        <v>0.06</v>
      </c>
      <c r="C7" s="35">
        <v>0.06</v>
      </c>
      <c r="E7" s="39" t="s">
        <v>77</v>
      </c>
      <c r="F7" s="40">
        <f ca="1">D38</f>
        <v>65600</v>
      </c>
      <c r="G7" s="36" t="str">
        <v>5. TP = EMPA = 0,07 €/Unit</v>
      </c>
      <c r="H7" s="35">
        <v>120000.00000000006</v>
      </c>
      <c r="I7" s="35">
        <v>32000</v>
      </c>
      <c r="J7" s="35">
        <f t="shared" si="0"/>
        <v>152000.00000000006</v>
      </c>
    </row>
    <row r="8" spans="1:10" ht="16.5" thickBot="1" x14ac:dyDescent="0.3">
      <c r="A8" s="34" t="str">
        <v>Inter Centre Transfer Units</v>
      </c>
      <c r="B8" s="35">
        <v>2400000</v>
      </c>
      <c r="C8" s="35">
        <v>2400000</v>
      </c>
      <c r="E8" s="39" t="s">
        <v>78</v>
      </c>
      <c r="F8" s="40">
        <f ca="1">SUM(F6:F7)</f>
        <v>152000</v>
      </c>
      <c r="G8" s="36" t="str">
        <v>6. TP = DTP (UFCA+20% / ARTIF P)</v>
      </c>
      <c r="H8" s="35">
        <v>67200</v>
      </c>
      <c r="I8" s="35">
        <v>152000</v>
      </c>
      <c r="J8" s="35">
        <f t="shared" si="0"/>
        <v>219200</v>
      </c>
    </row>
    <row r="9" spans="1:10" x14ac:dyDescent="0.2">
      <c r="A9" s="34" t="str">
        <v>Total Units</v>
      </c>
      <c r="B9" s="35">
        <v>4000000</v>
      </c>
      <c r="C9" s="35">
        <v>2400000</v>
      </c>
      <c r="E9" s="73"/>
      <c r="F9" s="73"/>
      <c r="G9" s="31">
        <v>0</v>
      </c>
    </row>
    <row r="10" spans="1:10" x14ac:dyDescent="0.2">
      <c r="A10" s="41"/>
      <c r="E10" s="73"/>
      <c r="F10" s="73"/>
    </row>
    <row r="11" spans="1:10" ht="18.75" thickBot="1" x14ac:dyDescent="0.3">
      <c r="A11" s="42"/>
      <c r="B11" s="62" t="str">
        <f>B1</f>
        <v>Centre A</v>
      </c>
      <c r="C11" s="62"/>
      <c r="D11" s="62"/>
      <c r="E11" s="73"/>
      <c r="F11" s="73"/>
      <c r="H11" s="43"/>
      <c r="I11" s="43"/>
      <c r="J11" s="43"/>
    </row>
    <row r="12" spans="1:10" ht="16.5" thickBot="1" x14ac:dyDescent="0.3">
      <c r="A12" s="42"/>
      <c r="B12" s="44" t="s">
        <v>59</v>
      </c>
      <c r="C12" s="44" t="s">
        <v>60</v>
      </c>
      <c r="D12" s="44" t="s">
        <v>8</v>
      </c>
      <c r="E12" s="74"/>
      <c r="F12" s="73"/>
      <c r="H12" s="43"/>
      <c r="I12" s="43"/>
      <c r="J12" s="43"/>
    </row>
    <row r="13" spans="1:10" ht="15.75" customHeight="1" x14ac:dyDescent="0.25">
      <c r="A13" s="45" t="s">
        <v>61</v>
      </c>
      <c r="B13" s="46">
        <v>1600000</v>
      </c>
      <c r="C13" s="47">
        <v>7.0000000000000007E-2</v>
      </c>
      <c r="D13" s="46">
        <f>B13*C13</f>
        <v>112000.00000000001</v>
      </c>
      <c r="E13" s="74"/>
      <c r="F13" s="73"/>
      <c r="H13" s="43"/>
      <c r="I13" s="43"/>
      <c r="J13" s="43"/>
    </row>
    <row r="14" spans="1:10" ht="15.75" x14ac:dyDescent="0.2">
      <c r="A14" s="31" t="s">
        <v>62</v>
      </c>
      <c r="B14" s="46">
        <f>DATA!B9*0.6</f>
        <v>2400000</v>
      </c>
      <c r="C14" s="48">
        <f ca="1">INDEX(VERSIONES,$E$3,7)</f>
        <v>5.5999999999999994E-2</v>
      </c>
      <c r="D14" s="46">
        <f ca="1">B14*C14</f>
        <v>134400</v>
      </c>
      <c r="E14" s="75"/>
      <c r="F14" s="73"/>
    </row>
    <row r="15" spans="1:10" ht="16.5" thickBot="1" x14ac:dyDescent="0.25">
      <c r="B15" s="46"/>
      <c r="C15" s="46"/>
      <c r="D15" s="46"/>
      <c r="E15" s="74"/>
      <c r="F15" s="73"/>
    </row>
    <row r="16" spans="1:10" ht="16.5" thickBot="1" x14ac:dyDescent="0.3">
      <c r="A16" s="49" t="s">
        <v>63</v>
      </c>
      <c r="B16" s="50"/>
      <c r="C16" s="51"/>
      <c r="D16" s="40">
        <f ca="1">SUM(D13:D15)</f>
        <v>246400</v>
      </c>
      <c r="E16" s="74"/>
      <c r="F16" s="73"/>
    </row>
    <row r="17" spans="1:6" ht="15.75" x14ac:dyDescent="0.2">
      <c r="B17" s="46"/>
      <c r="D17" s="46"/>
      <c r="E17" s="75"/>
      <c r="F17" s="73"/>
    </row>
    <row r="18" spans="1:6" ht="15.75" x14ac:dyDescent="0.2">
      <c r="A18" s="31" t="s">
        <v>64</v>
      </c>
      <c r="B18" s="46">
        <f>B13+B14</f>
        <v>4000000</v>
      </c>
      <c r="C18" s="47">
        <f>DATA!B3</f>
        <v>0.02</v>
      </c>
      <c r="D18" s="46">
        <f>B18*C18</f>
        <v>80000</v>
      </c>
      <c r="E18" s="75"/>
      <c r="F18" s="73"/>
    </row>
    <row r="19" spans="1:6" x14ac:dyDescent="0.2">
      <c r="A19" s="31" t="s">
        <v>65</v>
      </c>
      <c r="B19" s="46">
        <f>DATA!B4</f>
        <v>80000</v>
      </c>
      <c r="C19" s="47">
        <v>1</v>
      </c>
      <c r="D19" s="46">
        <f>B19*C19</f>
        <v>80000</v>
      </c>
      <c r="E19" s="73"/>
      <c r="F19" s="73"/>
    </row>
    <row r="20" spans="1:6" ht="15.75" thickBot="1" x14ac:dyDescent="0.25">
      <c r="E20" s="73"/>
      <c r="F20" s="73"/>
    </row>
    <row r="21" spans="1:6" ht="16.5" thickBot="1" x14ac:dyDescent="0.3">
      <c r="A21" s="49" t="s">
        <v>66</v>
      </c>
      <c r="B21" s="50"/>
      <c r="C21" s="56">
        <f>IF(OR(E3=2,E3=3,E3=6),D21/B18,"")</f>
        <v>0.04</v>
      </c>
      <c r="D21" s="52">
        <f>SUM(D18:D20)</f>
        <v>160000</v>
      </c>
      <c r="E21" s="73"/>
      <c r="F21" s="73"/>
    </row>
    <row r="22" spans="1:6" ht="15.75" thickBot="1" x14ac:dyDescent="0.25">
      <c r="E22" s="73"/>
      <c r="F22" s="73"/>
    </row>
    <row r="23" spans="1:6" ht="16.5" thickBot="1" x14ac:dyDescent="0.3">
      <c r="A23" s="49" t="s">
        <v>67</v>
      </c>
      <c r="B23" s="50"/>
      <c r="C23" s="51"/>
      <c r="D23" s="52">
        <f ca="1">D16-D21</f>
        <v>86400</v>
      </c>
      <c r="E23" s="73"/>
      <c r="F23" s="73"/>
    </row>
    <row r="24" spans="1:6" x14ac:dyDescent="0.2">
      <c r="E24" s="73"/>
      <c r="F24" s="73"/>
    </row>
    <row r="25" spans="1:6" x14ac:dyDescent="0.2">
      <c r="E25" s="73"/>
      <c r="F25" s="73"/>
    </row>
    <row r="26" spans="1:6" ht="18.75" thickBot="1" x14ac:dyDescent="0.25">
      <c r="B26" s="63" t="str">
        <f>C1</f>
        <v>Centre B</v>
      </c>
      <c r="C26" s="63"/>
      <c r="D26" s="63"/>
      <c r="E26" s="73"/>
      <c r="F26" s="73"/>
    </row>
    <row r="27" spans="1:6" ht="16.5" thickBot="1" x14ac:dyDescent="0.25">
      <c r="B27" s="44" t="str">
        <f>B12</f>
        <v>Units</v>
      </c>
      <c r="C27" s="44" t="str">
        <f>C12</f>
        <v>€/Unit</v>
      </c>
      <c r="D27" s="44" t="str">
        <f>D12</f>
        <v>€</v>
      </c>
      <c r="E27" s="73"/>
      <c r="F27" s="73"/>
    </row>
    <row r="28" spans="1:6" x14ac:dyDescent="0.2">
      <c r="A28" s="31" t="s">
        <v>61</v>
      </c>
      <c r="B28" s="46">
        <f>DATA!C2</f>
        <v>2400000</v>
      </c>
      <c r="C28" s="47">
        <f>DATA!C5</f>
        <v>0.15</v>
      </c>
      <c r="D28" s="46">
        <f>B28*C28</f>
        <v>360000</v>
      </c>
      <c r="E28" s="73"/>
      <c r="F28" s="73"/>
    </row>
    <row r="29" spans="1:6" ht="15.75" thickBot="1" x14ac:dyDescent="0.25">
      <c r="B29" s="46"/>
      <c r="C29" s="46"/>
      <c r="D29" s="46"/>
      <c r="E29" s="73"/>
      <c r="F29" s="73"/>
    </row>
    <row r="30" spans="1:6" ht="16.5" thickBot="1" x14ac:dyDescent="0.3">
      <c r="A30" s="49" t="s">
        <v>63</v>
      </c>
      <c r="B30" s="50"/>
      <c r="C30" s="51"/>
      <c r="D30" s="52">
        <f>SUM(D28:D29)</f>
        <v>360000</v>
      </c>
      <c r="E30" s="73"/>
      <c r="F30" s="73"/>
    </row>
    <row r="31" spans="1:6" ht="15.75" x14ac:dyDescent="0.25">
      <c r="A31" s="53"/>
      <c r="B31" s="54"/>
      <c r="C31" s="54"/>
      <c r="D31" s="54"/>
      <c r="E31" s="73"/>
      <c r="F31" s="73"/>
    </row>
    <row r="32" spans="1:6" x14ac:dyDescent="0.2">
      <c r="A32" s="31" t="s">
        <v>68</v>
      </c>
      <c r="B32" s="46">
        <f>B28</f>
        <v>2400000</v>
      </c>
      <c r="C32" s="48">
        <f ca="1">INDEX(VERSIONES,$E$3,8)</f>
        <v>5.5999999999999994E-2</v>
      </c>
      <c r="D32" s="46">
        <f ca="1">B32*C32</f>
        <v>134400</v>
      </c>
      <c r="E32" s="73"/>
      <c r="F32" s="73"/>
    </row>
    <row r="33" spans="1:6" x14ac:dyDescent="0.2">
      <c r="A33" s="31" t="s">
        <v>64</v>
      </c>
      <c r="B33" s="46">
        <f>B32</f>
        <v>2400000</v>
      </c>
      <c r="C33" s="47">
        <f>DATA!C3</f>
        <v>0.05</v>
      </c>
      <c r="D33" s="46">
        <f>B33*C33</f>
        <v>120000</v>
      </c>
      <c r="E33" s="73"/>
      <c r="F33" s="73"/>
    </row>
    <row r="34" spans="1:6" x14ac:dyDescent="0.2">
      <c r="A34" s="31" t="s">
        <v>65</v>
      </c>
      <c r="B34" s="46">
        <f>DATA!C4</f>
        <v>40000</v>
      </c>
      <c r="C34" s="47">
        <v>1</v>
      </c>
      <c r="D34" s="46">
        <f>B34*C34</f>
        <v>40000</v>
      </c>
      <c r="E34" s="73"/>
      <c r="F34" s="73"/>
    </row>
    <row r="35" spans="1:6" ht="15.75" thickBot="1" x14ac:dyDescent="0.25">
      <c r="E35" s="73"/>
      <c r="F35" s="73"/>
    </row>
    <row r="36" spans="1:6" ht="16.5" thickBot="1" x14ac:dyDescent="0.3">
      <c r="A36" s="49" t="s">
        <v>66</v>
      </c>
      <c r="B36" s="50"/>
      <c r="C36" s="51"/>
      <c r="D36" s="52">
        <f ca="1">SUM(D32:D35)</f>
        <v>294400</v>
      </c>
      <c r="E36" s="73"/>
      <c r="F36" s="73"/>
    </row>
    <row r="37" spans="1:6" ht="15.75" thickBot="1" x14ac:dyDescent="0.25">
      <c r="E37" s="73"/>
      <c r="F37" s="73"/>
    </row>
    <row r="38" spans="1:6" ht="16.5" thickBot="1" x14ac:dyDescent="0.3">
      <c r="A38" s="49" t="s">
        <v>67</v>
      </c>
      <c r="B38" s="50"/>
      <c r="C38" s="51"/>
      <c r="D38" s="52">
        <f ca="1">D30-D36</f>
        <v>65600</v>
      </c>
      <c r="E38" s="73"/>
      <c r="F38" s="73"/>
    </row>
    <row r="39" spans="1:6" x14ac:dyDescent="0.2">
      <c r="D39" s="31" t="s">
        <v>19</v>
      </c>
      <c r="E39" s="73"/>
      <c r="F39" s="73"/>
    </row>
    <row r="40" spans="1:6" ht="15.75" thickBot="1" x14ac:dyDescent="0.25">
      <c r="E40" s="73"/>
      <c r="F40" s="73"/>
    </row>
    <row r="41" spans="1:6" ht="16.5" thickBot="1" x14ac:dyDescent="0.3">
      <c r="A41" s="49" t="s">
        <v>69</v>
      </c>
      <c r="B41" s="50"/>
      <c r="C41" s="51"/>
      <c r="D41" s="52">
        <f ca="1">D23+D38</f>
        <v>152000</v>
      </c>
      <c r="E41" s="73"/>
      <c r="F41" s="73"/>
    </row>
    <row r="42" spans="1:6" x14ac:dyDescent="0.2">
      <c r="E42" s="73"/>
      <c r="F42" s="73"/>
    </row>
    <row r="43" spans="1:6" x14ac:dyDescent="0.2">
      <c r="E43" s="73"/>
      <c r="F43" s="73"/>
    </row>
    <row r="44" spans="1:6" ht="15.75" x14ac:dyDescent="0.25">
      <c r="A44" s="72" t="s">
        <v>80</v>
      </c>
      <c r="B44" s="72"/>
      <c r="C44" s="72"/>
      <c r="D44" s="72"/>
      <c r="E44" s="73"/>
      <c r="F44" s="73"/>
    </row>
    <row r="45" spans="1:6" x14ac:dyDescent="0.2">
      <c r="A45" s="36"/>
      <c r="B45" s="37" t="s">
        <v>46</v>
      </c>
      <c r="C45" s="37" t="s">
        <v>47</v>
      </c>
      <c r="D45" s="37" t="s">
        <v>45</v>
      </c>
      <c r="E45" s="73"/>
      <c r="F45" s="73"/>
    </row>
    <row r="46" spans="1:6" x14ac:dyDescent="0.2">
      <c r="A46" s="36" t="str">
        <f t="array" ref="A46:A52">INdice_opciones</f>
        <v>1. TP = UVCA</v>
      </c>
      <c r="B46" s="35">
        <v>0</v>
      </c>
      <c r="C46" s="35">
        <v>152000</v>
      </c>
      <c r="D46" s="35">
        <f>B46+C46</f>
        <v>152000</v>
      </c>
      <c r="E46" s="55">
        <v>1</v>
      </c>
    </row>
    <row r="47" spans="1:6" x14ac:dyDescent="0.2">
      <c r="A47" s="36" t="str">
        <v>2. TP = UFCA</v>
      </c>
      <c r="B47" s="35">
        <v>48000</v>
      </c>
      <c r="C47" s="35">
        <v>104000</v>
      </c>
      <c r="D47" s="35">
        <f t="shared" ref="D47:D51" si="1">B47+C47</f>
        <v>152000</v>
      </c>
      <c r="E47" s="55">
        <v>2</v>
      </c>
    </row>
    <row r="48" spans="1:6" x14ac:dyDescent="0.2">
      <c r="A48" s="36" t="str">
        <v>3. TP = UFCA+40%</v>
      </c>
      <c r="B48" s="35">
        <v>86400</v>
      </c>
      <c r="C48" s="35">
        <v>65600</v>
      </c>
      <c r="D48" s="35">
        <f t="shared" si="1"/>
        <v>152000</v>
      </c>
      <c r="E48" s="55">
        <v>3</v>
      </c>
    </row>
    <row r="49" spans="1:5" x14ac:dyDescent="0.2">
      <c r="A49" s="36" t="str">
        <v>4. TP = NTP = 0,06 €/Unit</v>
      </c>
      <c r="B49" s="35">
        <v>96000</v>
      </c>
      <c r="C49" s="35">
        <v>56000</v>
      </c>
      <c r="D49" s="35">
        <f t="shared" si="1"/>
        <v>152000</v>
      </c>
      <c r="E49" s="55">
        <v>4</v>
      </c>
    </row>
    <row r="50" spans="1:5" x14ac:dyDescent="0.2">
      <c r="A50" s="36" t="str">
        <v>5. TP = EMPA = 0,07 €/Unit</v>
      </c>
      <c r="B50" s="35">
        <v>120000.00000000006</v>
      </c>
      <c r="C50" s="35">
        <v>32000</v>
      </c>
      <c r="D50" s="35">
        <f t="shared" si="1"/>
        <v>152000.00000000006</v>
      </c>
      <c r="E50" s="55">
        <v>5</v>
      </c>
    </row>
    <row r="51" spans="1:5" x14ac:dyDescent="0.2">
      <c r="A51" s="36" t="str">
        <v>6. TP = DTP (UFCA+20% / ARTIF P)</v>
      </c>
      <c r="B51" s="35">
        <v>67200</v>
      </c>
      <c r="C51" s="35">
        <v>152000</v>
      </c>
      <c r="D51" s="35">
        <f t="shared" si="1"/>
        <v>219200</v>
      </c>
      <c r="E51" s="55">
        <v>6</v>
      </c>
    </row>
    <row r="52" spans="1:5" x14ac:dyDescent="0.2">
      <c r="A52" s="55">
        <v>0</v>
      </c>
    </row>
  </sheetData>
  <sheetProtection sheet="1" objects="1" scenarios="1"/>
  <mergeCells count="6">
    <mergeCell ref="G1:J1"/>
    <mergeCell ref="A44:D44"/>
    <mergeCell ref="B11:D11"/>
    <mergeCell ref="B26:D26"/>
    <mergeCell ref="E1:F2"/>
    <mergeCell ref="E5:F5"/>
  </mergeCells>
  <conditionalFormatting sqref="A46:D51">
    <cfRule type="expression" dxfId="0" priority="3">
      <formula>$E$3=$E46</formula>
    </cfRule>
  </conditionalFormatting>
  <dataValidations xWindow="673" yWindow="374" count="4">
    <dataValidation type="list" allowBlank="1" showInputMessage="1" showErrorMessage="1" promptTitle="Select a value from the list" prompt="_x000a_1. TP = UVCA_x000a_2. TP = UFCA_x000a_3. TP = UFCA+40%_x000a_4. TP = NTP = 0,06 €/Unit_x000a_5. TP = EMPA = 0,07 €/Unit_x000a_6. TP = DTP (UFCA+20% / ARTIF P)_x000a_" sqref="E3">
      <formula1>"1,2,3,4,5,6"</formula1>
    </dataValidation>
    <dataValidation allowBlank="1" showInputMessage="1" showErrorMessage="1" promptTitle="This cell is protected" prompt="The data comes fron the shet &quot;DATA&quot; if you need to modify it please go to DATA sheet and follow the instructions " sqref="A1:D1048576"/>
    <dataValidation allowBlank="1" showInputMessage="1" showErrorMessage="1" promptTitle="write here your notes" sqref="E9:F9"/>
    <dataValidation allowBlank="1" showInputMessage="1" showErrorMessage="1" promptTitle="write here your notes" prompt="Please use these blank cells to write your notes or comments" sqref="E10:F45"/>
  </dataValidations>
  <pageMargins left="0.7" right="0.7" top="0.75" bottom="0.75" header="0.3" footer="0.3"/>
  <pageSetup paperSize="9" scale="55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6" r:id="rId4" name="Drop Down 4">
              <controlPr defaultSize="0" print="0" autoLine="0" autoPict="0">
                <anchor moveWithCells="1">
                  <from>
                    <xdr:col>4</xdr:col>
                    <xdr:colOff>0</xdr:colOff>
                    <xdr:row>1</xdr:row>
                    <xdr:rowOff>171450</xdr:rowOff>
                  </from>
                  <to>
                    <xdr:col>5</xdr:col>
                    <xdr:colOff>228600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16</vt:i4>
      </vt:variant>
    </vt:vector>
  </HeadingPairs>
  <TitlesOfParts>
    <vt:vector size="27" baseType="lpstr">
      <vt:lpstr>DATA</vt:lpstr>
      <vt:lpstr>PT = Coste Variable</vt:lpstr>
      <vt:lpstr>PT = Coste Completo</vt:lpstr>
      <vt:lpstr>PT = Coste Completo + 40%</vt:lpstr>
      <vt:lpstr>PT = Precio Mercado A</vt:lpstr>
      <vt:lpstr>PT = Precio Negociado 0,06</vt:lpstr>
      <vt:lpstr>PT = Sistema dual</vt:lpstr>
      <vt:lpstr>TP = MASTER</vt:lpstr>
      <vt:lpstr>Hoja2</vt:lpstr>
      <vt:lpstr>Hoja3</vt:lpstr>
      <vt:lpstr>Hoja1 (2)</vt:lpstr>
      <vt:lpstr>'TP = MASTER'!Área_de_impresión</vt:lpstr>
      <vt:lpstr>CFA</vt:lpstr>
      <vt:lpstr>CFB</vt:lpstr>
      <vt:lpstr>CTA</vt:lpstr>
      <vt:lpstr>CV</vt:lpstr>
      <vt:lpstr>CVA</vt:lpstr>
      <vt:lpstr>CVB</vt:lpstr>
      <vt:lpstr>Datos_enunciado</vt:lpstr>
      <vt:lpstr>INdice_opciones</vt:lpstr>
      <vt:lpstr>PMEA</vt:lpstr>
      <vt:lpstr>PMEB</vt:lpstr>
      <vt:lpstr>PNEGA</vt:lpstr>
      <vt:lpstr>UT</vt:lpstr>
      <vt:lpstr>VEA</vt:lpstr>
      <vt:lpstr>VEB</vt:lpstr>
      <vt:lpstr>VERSIONES</vt:lpstr>
    </vt:vector>
  </TitlesOfParts>
  <Company>Universidad de Castilla-La Mancha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JULIAN CHAMIZO GONZALEZ</dc:creator>
  <cp:lastModifiedBy>user</cp:lastModifiedBy>
  <cp:lastPrinted>2015-01-18T11:48:58Z</cp:lastPrinted>
  <dcterms:created xsi:type="dcterms:W3CDTF">2015-01-07T13:50:08Z</dcterms:created>
  <dcterms:modified xsi:type="dcterms:W3CDTF">2015-02-27T21:34:54Z</dcterms:modified>
</cp:coreProperties>
</file>