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5315" windowHeight="7995"/>
  </bookViews>
  <sheets>
    <sheet name="SOLUCIÓN" sheetId="1" r:id="rId1"/>
    <sheet name="DATOS INCIALES" sheetId="2" r:id="rId2"/>
    <sheet name="Proceso" sheetId="3" r:id="rId3"/>
  </sheets>
  <calcPr calcId="125725"/>
</workbook>
</file>

<file path=xl/calcChain.xml><?xml version="1.0" encoding="utf-8"?>
<calcChain xmlns="http://schemas.openxmlformats.org/spreadsheetml/2006/main">
  <c r="B58" i="1"/>
  <c r="D58" s="1"/>
  <c r="C58"/>
  <c r="F58"/>
  <c r="B59"/>
  <c r="E59" s="1"/>
  <c r="C59"/>
  <c r="C60" s="1"/>
  <c r="C62" s="1"/>
  <c r="C64" s="1"/>
  <c r="D59"/>
  <c r="B60"/>
  <c r="C61"/>
  <c r="F61" s="1"/>
  <c r="B63"/>
  <c r="C63"/>
  <c r="D63"/>
  <c r="D65"/>
  <c r="G58" l="1"/>
  <c r="G60" s="1"/>
  <c r="D60"/>
  <c r="G59"/>
  <c r="E58"/>
  <c r="E60" s="1"/>
  <c r="B61"/>
  <c r="F59"/>
  <c r="F60" s="1"/>
  <c r="F62" s="1"/>
  <c r="E7"/>
  <c r="E62" l="1"/>
  <c r="E61"/>
  <c r="D61"/>
  <c r="G61" s="1"/>
  <c r="G62" s="1"/>
  <c r="B62"/>
  <c r="B64" s="1"/>
  <c r="F12" i="2"/>
  <c r="E12"/>
  <c r="D12"/>
  <c r="C12"/>
  <c r="B12"/>
  <c r="F7"/>
  <c r="E7"/>
  <c r="E13" s="1"/>
  <c r="D7"/>
  <c r="C7"/>
  <c r="C13" s="1"/>
  <c r="B7"/>
  <c r="B13" s="1"/>
  <c r="C46" i="1"/>
  <c r="C23"/>
  <c r="C22"/>
  <c r="F12"/>
  <c r="E12"/>
  <c r="D12"/>
  <c r="C12"/>
  <c r="B12"/>
  <c r="G11"/>
  <c r="G10"/>
  <c r="G9"/>
  <c r="F7"/>
  <c r="C48"/>
  <c r="D7"/>
  <c r="B47" s="1"/>
  <c r="C7"/>
  <c r="C34" s="1"/>
  <c r="B7"/>
  <c r="C24" s="1"/>
  <c r="G6"/>
  <c r="G5"/>
  <c r="G4"/>
  <c r="G3"/>
  <c r="D62" l="1"/>
  <c r="D64" s="1"/>
  <c r="F13" i="2"/>
  <c r="D13"/>
  <c r="D47" i="1"/>
  <c r="G7"/>
  <c r="G12"/>
  <c r="D13"/>
  <c r="B34"/>
  <c r="D34" s="1"/>
  <c r="C13"/>
  <c r="C25"/>
  <c r="C27" s="1"/>
  <c r="B13"/>
  <c r="F13"/>
  <c r="D48"/>
  <c r="F15"/>
  <c r="F16" s="1"/>
  <c r="E13"/>
  <c r="G13" l="1"/>
  <c r="B33"/>
  <c r="C33"/>
  <c r="C35" s="1"/>
  <c r="C37" s="1"/>
  <c r="C39" s="1"/>
  <c r="C45" s="1"/>
  <c r="C49" s="1"/>
  <c r="C51" s="1"/>
  <c r="C74" l="1"/>
  <c r="C75" s="1"/>
  <c r="B35"/>
  <c r="B37" s="1"/>
  <c r="D33"/>
  <c r="D35" s="1"/>
  <c r="D37" s="1"/>
  <c r="B39" l="1"/>
  <c r="B45" s="1"/>
  <c r="D45" s="1"/>
  <c r="D49" s="1"/>
  <c r="B76"/>
  <c r="B49" l="1"/>
  <c r="B51" s="1"/>
  <c r="C76"/>
  <c r="C77" s="1"/>
  <c r="D66" l="1"/>
  <c r="B74"/>
  <c r="B75" s="1"/>
  <c r="B77" s="1"/>
</calcChain>
</file>

<file path=xl/sharedStrings.xml><?xml version="1.0" encoding="utf-8"?>
<sst xmlns="http://schemas.openxmlformats.org/spreadsheetml/2006/main" count="121" uniqueCount="84">
  <si>
    <t>COMBINADO</t>
  </si>
  <si>
    <t>DESARROLLO</t>
  </si>
  <si>
    <t>PERFECCIONADO-I</t>
  </si>
  <si>
    <t>PERFECCIONADO-ADUL</t>
  </si>
  <si>
    <t>DISTRIBUCIÓN</t>
  </si>
  <si>
    <t>TOTAL</t>
  </si>
  <si>
    <t>Variables:</t>
  </si>
  <si>
    <t>M. auxiliares</t>
  </si>
  <si>
    <t>Comisiones</t>
  </si>
  <si>
    <t>Suministros</t>
  </si>
  <si>
    <t>Reparaciones</t>
  </si>
  <si>
    <t>TOTAL cv</t>
  </si>
  <si>
    <t>Fijos:</t>
  </si>
  <si>
    <t xml:space="preserve">Amortización </t>
  </si>
  <si>
    <t>Arrendamientos</t>
  </si>
  <si>
    <t>Otros</t>
  </si>
  <si>
    <t>TOTAL cf</t>
  </si>
  <si>
    <t>U.O.</t>
  </si>
  <si>
    <t>€ ventas</t>
  </si>
  <si>
    <t>genérico fase I</t>
  </si>
  <si>
    <t>AX-500 (LIFO)</t>
  </si>
  <si>
    <t>AX-500</t>
  </si>
  <si>
    <t>5000 x 2</t>
  </si>
  <si>
    <t>BX-300</t>
  </si>
  <si>
    <t>50000 x 2,5</t>
  </si>
  <si>
    <t>S COMBINADO</t>
  </si>
  <si>
    <t>3000 x 2</t>
  </si>
  <si>
    <t>Producción</t>
  </si>
  <si>
    <t>c.u. genérico</t>
  </si>
  <si>
    <t>BX-300 (LIFO)</t>
  </si>
  <si>
    <t>Coste semiterminados-Fase II</t>
  </si>
  <si>
    <t>5550 x 5</t>
  </si>
  <si>
    <t>infantil-ST</t>
  </si>
  <si>
    <t>adulto-ST</t>
  </si>
  <si>
    <t>15000 x 6</t>
  </si>
  <si>
    <t>15000 X 6</t>
  </si>
  <si>
    <t>genérico</t>
  </si>
  <si>
    <t>2000 x 5</t>
  </si>
  <si>
    <t>S Desarrollo</t>
  </si>
  <si>
    <t>EX PC</t>
  </si>
  <si>
    <t>Valor PT</t>
  </si>
  <si>
    <t>genérico (LIFO)</t>
  </si>
  <si>
    <t>PT</t>
  </si>
  <si>
    <t>5000 x 2,2</t>
  </si>
  <si>
    <t>c.u. semiterminado</t>
  </si>
  <si>
    <t>Coste jarabes final-Fase III</t>
  </si>
  <si>
    <t>infantil</t>
  </si>
  <si>
    <t>adulto</t>
  </si>
  <si>
    <t>jarabe semiterminado</t>
  </si>
  <si>
    <t>CX-800</t>
  </si>
  <si>
    <t>Semiterminado infantil (LIFO)</t>
  </si>
  <si>
    <t>CX-800 (LIFO)</t>
  </si>
  <si>
    <t>Perfecc. Infantil</t>
  </si>
  <si>
    <t>5000 x 7</t>
  </si>
  <si>
    <t>Perfeccionado adulto</t>
  </si>
  <si>
    <t>1000 x 7</t>
  </si>
  <si>
    <t>produccion</t>
  </si>
  <si>
    <t>coste unitario final</t>
  </si>
  <si>
    <t>RESULTADO</t>
  </si>
  <si>
    <t>Resultado por € de ventas</t>
  </si>
  <si>
    <t>VENTAS</t>
  </si>
  <si>
    <t>Coste Ventas</t>
  </si>
  <si>
    <t>CF Propios</t>
  </si>
  <si>
    <t>M s/cfp</t>
  </si>
  <si>
    <t>CF Comunes</t>
  </si>
  <si>
    <t>S Distribución</t>
  </si>
  <si>
    <t>M Fabricación variable</t>
  </si>
  <si>
    <t>Resultado por producto</t>
  </si>
  <si>
    <t>M Fabricación</t>
  </si>
  <si>
    <t>S DISTRIBUCION</t>
  </si>
  <si>
    <t>10000 x 2</t>
  </si>
  <si>
    <t>3000 x 3</t>
  </si>
  <si>
    <t>2000 x 3</t>
  </si>
  <si>
    <t>30000 x 6,540</t>
  </si>
  <si>
    <t>Margen Contribución</t>
  </si>
  <si>
    <t>Resultado Neto explotación</t>
  </si>
  <si>
    <t>1. Coste fármaco genérico</t>
  </si>
  <si>
    <t>2. Coste jarabes semiterminados</t>
  </si>
  <si>
    <t>3. Coste jarabes final</t>
  </si>
  <si>
    <t>4. Cuenta de resultados</t>
  </si>
  <si>
    <t>5. Rdos por euro/ventas</t>
  </si>
  <si>
    <t>5. Rdos por producto</t>
  </si>
  <si>
    <t>147400 x 2,524</t>
  </si>
  <si>
    <t>140000 x 2,524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</si>
</sst>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#,##0.0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0" borderId="1" xfId="0" applyBorder="1"/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0" borderId="0" xfId="0" applyAlignment="1">
      <alignment horizontal="center"/>
    </xf>
    <xf numFmtId="0" fontId="3" fillId="0" borderId="4" xfId="0" applyFont="1" applyBorder="1"/>
    <xf numFmtId="3" fontId="0" fillId="0" borderId="0" xfId="0" applyNumberFormat="1" applyBorder="1" applyAlignment="1">
      <alignment horizontal="left"/>
    </xf>
    <xf numFmtId="3" fontId="0" fillId="0" borderId="5" xfId="0" applyNumberFormat="1" applyBorder="1" applyAlignment="1">
      <alignment horizontal="left"/>
    </xf>
    <xf numFmtId="0" fontId="0" fillId="0" borderId="4" xfId="0" applyBorder="1"/>
    <xf numFmtId="0" fontId="1" fillId="0" borderId="4" xfId="0" applyFont="1" applyBorder="1" applyAlignment="1">
      <alignment horizontal="left"/>
    </xf>
    <xf numFmtId="3" fontId="1" fillId="0" borderId="0" xfId="0" applyNumberFormat="1" applyFont="1" applyBorder="1" applyAlignment="1">
      <alignment horizontal="left"/>
    </xf>
    <xf numFmtId="3" fontId="1" fillId="0" borderId="5" xfId="0" applyNumberFormat="1" applyFont="1" applyBorder="1" applyAlignment="1">
      <alignment horizontal="left"/>
    </xf>
    <xf numFmtId="0" fontId="3" fillId="0" borderId="4" xfId="0" applyFont="1" applyBorder="1" applyAlignment="1">
      <alignment horizontal="left"/>
    </xf>
    <xf numFmtId="3" fontId="0" fillId="0" borderId="0" xfId="0" applyNumberFormat="1"/>
    <xf numFmtId="0" fontId="0" fillId="0" borderId="4" xfId="0" applyBorder="1" applyAlignment="1">
      <alignment horizontal="left"/>
    </xf>
    <xf numFmtId="0" fontId="1" fillId="0" borderId="6" xfId="0" applyFont="1" applyBorder="1" applyAlignment="1">
      <alignment horizontal="left"/>
    </xf>
    <xf numFmtId="3" fontId="1" fillId="0" borderId="7" xfId="0" applyNumberFormat="1" applyFont="1" applyBorder="1" applyAlignment="1">
      <alignment horizontal="left"/>
    </xf>
    <xf numFmtId="3" fontId="1" fillId="0" borderId="8" xfId="0" applyNumberFormat="1" applyFont="1" applyBorder="1" applyAlignment="1">
      <alignment horizontal="left"/>
    </xf>
    <xf numFmtId="0" fontId="1" fillId="0" borderId="9" xfId="0" applyFont="1" applyBorder="1"/>
    <xf numFmtId="3" fontId="1" fillId="0" borderId="10" xfId="0" applyNumberFormat="1" applyFont="1" applyBorder="1" applyAlignment="1">
      <alignment horizontal="left"/>
    </xf>
    <xf numFmtId="3" fontId="1" fillId="0" borderId="11" xfId="0" applyNumberFormat="1" applyFont="1" applyBorder="1" applyAlignment="1">
      <alignment horizontal="left"/>
    </xf>
    <xf numFmtId="3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0" borderId="0" xfId="0" applyBorder="1"/>
    <xf numFmtId="4" fontId="0" fillId="0" borderId="5" xfId="0" applyNumberFormat="1" applyBorder="1" applyAlignment="1">
      <alignment horizontal="left"/>
    </xf>
    <xf numFmtId="0" fontId="0" fillId="0" borderId="15" xfId="0" applyBorder="1" applyAlignment="1">
      <alignment shrinkToFit="1"/>
    </xf>
    <xf numFmtId="0" fontId="0" fillId="0" borderId="16" xfId="0" applyBorder="1" applyAlignment="1">
      <alignment shrinkToFit="1"/>
    </xf>
    <xf numFmtId="0" fontId="0" fillId="0" borderId="6" xfId="0" applyBorder="1"/>
    <xf numFmtId="0" fontId="0" fillId="0" borderId="7" xfId="0" applyBorder="1"/>
    <xf numFmtId="3" fontId="0" fillId="0" borderId="8" xfId="0" applyNumberFormat="1" applyBorder="1" applyAlignment="1">
      <alignment horizontal="left"/>
    </xf>
    <xf numFmtId="0" fontId="0" fillId="0" borderId="16" xfId="0" applyBorder="1"/>
    <xf numFmtId="0" fontId="0" fillId="0" borderId="0" xfId="0" applyAlignment="1">
      <alignment shrinkToFit="1"/>
    </xf>
    <xf numFmtId="0" fontId="0" fillId="0" borderId="4" xfId="0" applyFill="1" applyBorder="1"/>
    <xf numFmtId="0" fontId="0" fillId="0" borderId="9" xfId="0" applyFill="1" applyBorder="1"/>
    <xf numFmtId="0" fontId="0" fillId="0" borderId="10" xfId="0" applyBorder="1"/>
    <xf numFmtId="0" fontId="0" fillId="0" borderId="17" xfId="0" applyBorder="1"/>
    <xf numFmtId="0" fontId="0" fillId="0" borderId="13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/>
    <xf numFmtId="0" fontId="0" fillId="0" borderId="27" xfId="0" applyBorder="1" applyAlignment="1">
      <alignment horizontal="center"/>
    </xf>
    <xf numFmtId="0" fontId="0" fillId="0" borderId="9" xfId="0" applyBorder="1"/>
    <xf numFmtId="4" fontId="0" fillId="0" borderId="29" xfId="0" applyNumberFormat="1" applyBorder="1" applyAlignment="1">
      <alignment horizontal="center"/>
    </xf>
    <xf numFmtId="4" fontId="0" fillId="0" borderId="10" xfId="0" applyNumberFormat="1" applyBorder="1" applyAlignment="1">
      <alignment horizontal="center"/>
    </xf>
    <xf numFmtId="4" fontId="0" fillId="0" borderId="11" xfId="0" applyNumberFormat="1" applyBorder="1"/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0" fillId="0" borderId="6" xfId="0" applyFill="1" applyBorder="1"/>
    <xf numFmtId="0" fontId="0" fillId="0" borderId="33" xfId="0" applyBorder="1" applyAlignment="1">
      <alignment horizontal="center"/>
    </xf>
    <xf numFmtId="164" fontId="0" fillId="0" borderId="0" xfId="0" applyNumberFormat="1" applyBorder="1"/>
    <xf numFmtId="164" fontId="0" fillId="0" borderId="5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164" fontId="0" fillId="0" borderId="21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9" xfId="0" applyNumberFormat="1" applyBorder="1"/>
    <xf numFmtId="164" fontId="0" fillId="0" borderId="28" xfId="0" applyNumberFormat="1" applyBorder="1"/>
    <xf numFmtId="164" fontId="0" fillId="0" borderId="19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0" xfId="0" applyNumberFormat="1" applyBorder="1" applyAlignment="1"/>
    <xf numFmtId="164" fontId="0" fillId="0" borderId="4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4" xfId="0" applyNumberFormat="1" applyBorder="1"/>
    <xf numFmtId="164" fontId="0" fillId="0" borderId="29" xfId="0" applyNumberFormat="1" applyBorder="1"/>
    <xf numFmtId="164" fontId="0" fillId="0" borderId="9" xfId="0" applyNumberFormat="1" applyBorder="1"/>
    <xf numFmtId="165" fontId="0" fillId="0" borderId="19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5" fontId="0" fillId="0" borderId="28" xfId="0" applyNumberFormat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165" fontId="0" fillId="0" borderId="29" xfId="0" applyNumberFormat="1" applyBorder="1" applyAlignment="1">
      <alignment horizontal="center"/>
    </xf>
    <xf numFmtId="165" fontId="0" fillId="0" borderId="11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27" xfId="0" applyBorder="1"/>
    <xf numFmtId="0" fontId="0" fillId="0" borderId="19" xfId="0" applyBorder="1" applyAlignment="1">
      <alignment shrinkToFit="1"/>
    </xf>
    <xf numFmtId="0" fontId="0" fillId="0" borderId="0" xfId="0" applyAlignment="1">
      <alignment horizontal="left"/>
    </xf>
    <xf numFmtId="0" fontId="6" fillId="0" borderId="9" xfId="0" applyFont="1" applyFill="1" applyBorder="1"/>
    <xf numFmtId="0" fontId="6" fillId="0" borderId="10" xfId="0" applyFont="1" applyBorder="1"/>
    <xf numFmtId="164" fontId="6" fillId="0" borderId="11" xfId="0" applyNumberFormat="1" applyFont="1" applyBorder="1" applyAlignment="1">
      <alignment horizontal="left"/>
    </xf>
    <xf numFmtId="0" fontId="6" fillId="0" borderId="24" xfId="0" applyFont="1" applyBorder="1"/>
    <xf numFmtId="164" fontId="6" fillId="0" borderId="10" xfId="0" applyNumberFormat="1" applyFont="1" applyBorder="1"/>
    <xf numFmtId="0" fontId="6" fillId="0" borderId="4" xfId="0" applyFont="1" applyBorder="1"/>
    <xf numFmtId="164" fontId="6" fillId="0" borderId="19" xfId="0" applyNumberFormat="1" applyFont="1" applyBorder="1" applyAlignment="1">
      <alignment horizontal="center"/>
    </xf>
    <xf numFmtId="164" fontId="6" fillId="0" borderId="0" xfId="0" applyNumberFormat="1" applyFont="1" applyBorder="1" applyAlignment="1">
      <alignment horizontal="center"/>
    </xf>
    <xf numFmtId="0" fontId="1" fillId="0" borderId="0" xfId="0" applyFont="1"/>
    <xf numFmtId="0" fontId="6" fillId="0" borderId="0" xfId="0" applyFont="1" applyFill="1" applyBorder="1"/>
    <xf numFmtId="0" fontId="6" fillId="0" borderId="0" xfId="0" applyFont="1" applyBorder="1"/>
    <xf numFmtId="164" fontId="6" fillId="0" borderId="0" xfId="0" applyNumberFormat="1" applyFont="1" applyBorder="1" applyAlignment="1">
      <alignment horizontal="left"/>
    </xf>
    <xf numFmtId="0" fontId="7" fillId="0" borderId="0" xfId="0" applyFont="1" applyFill="1" applyBorder="1"/>
    <xf numFmtId="164" fontId="6" fillId="0" borderId="0" xfId="0" applyNumberFormat="1" applyFont="1" applyBorder="1"/>
    <xf numFmtId="0" fontId="7" fillId="0" borderId="0" xfId="0" applyFont="1" applyBorder="1"/>
    <xf numFmtId="4" fontId="0" fillId="0" borderId="0" xfId="0" applyNumberFormat="1" applyBorder="1" applyAlignment="1">
      <alignment horizontal="center"/>
    </xf>
    <xf numFmtId="4" fontId="0" fillId="0" borderId="0" xfId="0" applyNumberFormat="1" applyBorder="1"/>
    <xf numFmtId="0" fontId="1" fillId="0" borderId="0" xfId="0" applyFont="1" applyFill="1" applyBorder="1"/>
    <xf numFmtId="0" fontId="0" fillId="0" borderId="30" xfId="0" applyBorder="1"/>
    <xf numFmtId="0" fontId="2" fillId="0" borderId="26" xfId="0" applyFont="1" applyBorder="1" applyAlignment="1">
      <alignment horizontal="left"/>
    </xf>
    <xf numFmtId="3" fontId="0" fillId="0" borderId="35" xfId="0" applyNumberFormat="1" applyBorder="1" applyAlignment="1"/>
    <xf numFmtId="3" fontId="1" fillId="0" borderId="35" xfId="0" applyNumberFormat="1" applyFont="1" applyBorder="1"/>
    <xf numFmtId="3" fontId="0" fillId="0" borderId="35" xfId="0" applyNumberFormat="1" applyBorder="1"/>
    <xf numFmtId="3" fontId="1" fillId="0" borderId="36" xfId="0" applyNumberFormat="1" applyFont="1" applyBorder="1"/>
    <xf numFmtId="0" fontId="1" fillId="0" borderId="37" xfId="0" applyFont="1" applyBorder="1"/>
    <xf numFmtId="3" fontId="1" fillId="0" borderId="38" xfId="0" applyNumberFormat="1" applyFont="1" applyBorder="1" applyAlignment="1">
      <alignment horizontal="left"/>
    </xf>
    <xf numFmtId="3" fontId="1" fillId="0" borderId="39" xfId="0" applyNumberFormat="1" applyFont="1" applyBorder="1"/>
    <xf numFmtId="0" fontId="1" fillId="0" borderId="34" xfId="0" applyFont="1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6" xfId="0" applyBorder="1" applyAlignment="1"/>
    <xf numFmtId="0" fontId="0" fillId="0" borderId="14" xfId="0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://www.google.es/url?sa=i&amp;rct=j&amp;q=&amp;esrc=s&amp;source=images&amp;cd=&amp;cad=rja&amp;uact=8&amp;ved=0CAcQjRw&amp;url=http://es.clipartlogo.com/premium/detail/drug-syrup-bottles-vector_137808536.html&amp;ei=aS-IVIaaG4vqUoy6gmA&amp;bvm=bv.81456516,d.d24&amp;psig=AFQjCNGgfGbzhLdULc1x883yCKon6hV8kA&amp;ust=1418296908066837" TargetMode="External"/><Relationship Id="rId7" Type="http://schemas.openxmlformats.org/officeDocument/2006/relationships/hyperlink" Target="http://www.google.es/url?sa=i&amp;rct=j&amp;q=&amp;esrc=s&amp;source=images&amp;cd=&amp;cad=rja&amp;uact=8&amp;ved=0CAcQjRw&amp;url=http://aprenderhacer.com/jarabes-dibujos-para-pintar&amp;ei=0S-IVLShDcKuUdXZgIgG&amp;bvm=bv.81456516,d.d24&amp;psig=AFQjCNGgfGbzhLdULc1x883yCKon6hV8kA&amp;ust=1418296908066837" TargetMode="External"/><Relationship Id="rId2" Type="http://schemas.openxmlformats.org/officeDocument/2006/relationships/image" Target="../media/image1.jpeg"/><Relationship Id="rId1" Type="http://schemas.openxmlformats.org/officeDocument/2006/relationships/hyperlink" Target="http://www.google.es/url?sa=i&amp;rct=j&amp;q=&amp;esrc=s&amp;source=images&amp;cd=&amp;cad=rja&amp;uact=8&amp;ved=0CAcQjRw&amp;url=http://www.jesuites.net/lineasdefuerza/euskera/infantil_primaria/BIGARREN%20ZIKLOA/index.php?dir=./Bigarren%20zizkloko%20jarduerak/Irudiak&amp;ei=Pi-IVLvDH8m3UZ-EgrAE&amp;bvm=bv.81456516,d.d24&amp;psig=AFQjCNGgfGbzhLdULc1x883yCKon6hV8kA&amp;ust=1418296908066837" TargetMode="External"/><Relationship Id="rId6" Type="http://schemas.openxmlformats.org/officeDocument/2006/relationships/image" Target="../media/image3.jpeg"/><Relationship Id="rId5" Type="http://schemas.openxmlformats.org/officeDocument/2006/relationships/hyperlink" Target="http://www.google.es/url?sa=i&amp;rct=j&amp;q=&amp;esrc=s&amp;source=images&amp;cd=&amp;cad=rja&amp;uact=8&amp;ved=0CAcQjRw&amp;url=http://www.paracoloreardibujos.com/2012/01/jarabe-para-colorear.html&amp;ei=nC-IVIH0FsiuU-6-g-gI&amp;bvm=bv.81456516,d.d24&amp;psig=AFQjCNGgfGbzhLdULc1x883yCKon6hV8kA&amp;ust=1418296908066837" TargetMode="External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123824</xdr:colOff>
      <xdr:row>2</xdr:row>
      <xdr:rowOff>114300</xdr:rowOff>
    </xdr:from>
    <xdr:to>
      <xdr:col>12</xdr:col>
      <xdr:colOff>135631</xdr:colOff>
      <xdr:row>8</xdr:row>
      <xdr:rowOff>0</xdr:rowOff>
    </xdr:to>
    <xdr:sp macro="" textlink="">
      <xdr:nvSpPr>
        <xdr:cNvPr id="2" name="1 Título"/>
        <xdr:cNvSpPr>
          <a:spLocks noGrp="1"/>
        </xdr:cNvSpPr>
      </xdr:nvSpPr>
      <xdr:spPr>
        <a:xfrm>
          <a:off x="2409824" y="495300"/>
          <a:ext cx="6869807" cy="1028700"/>
        </a:xfrm>
        <a:prstGeom prst="rect">
          <a:avLst/>
        </a:prstGeom>
      </xdr:spPr>
      <xdr:txBody>
        <a:bodyPr vert="horz" wrap="square" lIns="91440" tIns="45720" rIns="91440" bIns="45720" rtlCol="0" anchor="ctr">
          <a:normAutofit/>
        </a:bodyPr>
        <a:lstStyle>
          <a:lvl1pPr algn="ctr" defTabSz="914400" rtl="0" eaLnBrk="1" latinLnBrk="0" hangingPunct="1">
            <a:spcBef>
              <a:spcPct val="0"/>
            </a:spcBef>
            <a:buNone/>
            <a:defRPr sz="4400" kern="1200">
              <a:solidFill>
                <a:schemeClr val="tx1"/>
              </a:solidFill>
              <a:latin typeface="+mj-lt"/>
              <a:ea typeface="+mj-ea"/>
              <a:cs typeface="+mj-cs"/>
            </a:defRPr>
          </a:lvl1pPr>
        </a:lstStyle>
        <a:p>
          <a:pPr algn="l"/>
          <a:r>
            <a:rPr lang="es-ES" u="sng">
              <a:solidFill>
                <a:srgbClr val="002060"/>
              </a:solidFill>
            </a:rPr>
            <a:t>Proceso Productivo</a:t>
          </a:r>
        </a:p>
      </xdr:txBody>
    </xdr:sp>
    <xdr:clientData/>
  </xdr:twoCellAnchor>
  <xdr:twoCellAnchor>
    <xdr:from>
      <xdr:col>1</xdr:col>
      <xdr:colOff>214164</xdr:colOff>
      <xdr:row>8</xdr:row>
      <xdr:rowOff>153144</xdr:rowOff>
    </xdr:from>
    <xdr:to>
      <xdr:col>2</xdr:col>
      <xdr:colOff>534144</xdr:colOff>
      <xdr:row>12</xdr:row>
      <xdr:rowOff>39216</xdr:rowOff>
    </xdr:to>
    <xdr:sp macro="" textlink="">
      <xdr:nvSpPr>
        <xdr:cNvPr id="3" name="3 Elipse"/>
        <xdr:cNvSpPr/>
      </xdr:nvSpPr>
      <xdr:spPr>
        <a:xfrm>
          <a:off x="976164" y="1677144"/>
          <a:ext cx="1081980" cy="648072"/>
        </a:xfrm>
        <a:prstGeom prst="ellipse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/>
            <a:t>AX-500</a:t>
          </a:r>
        </a:p>
      </xdr:txBody>
    </xdr:sp>
    <xdr:clientData/>
  </xdr:twoCellAnchor>
  <xdr:twoCellAnchor>
    <xdr:from>
      <xdr:col>1</xdr:col>
      <xdr:colOff>214164</xdr:colOff>
      <xdr:row>13</xdr:row>
      <xdr:rowOff>64740</xdr:rowOff>
    </xdr:from>
    <xdr:to>
      <xdr:col>2</xdr:col>
      <xdr:colOff>534144</xdr:colOff>
      <xdr:row>16</xdr:row>
      <xdr:rowOff>141312</xdr:rowOff>
    </xdr:to>
    <xdr:sp macro="" textlink="">
      <xdr:nvSpPr>
        <xdr:cNvPr id="4" name="4 Elipse"/>
        <xdr:cNvSpPr/>
      </xdr:nvSpPr>
      <xdr:spPr>
        <a:xfrm>
          <a:off x="976164" y="2541240"/>
          <a:ext cx="1081980" cy="648072"/>
        </a:xfrm>
        <a:prstGeom prst="ellipse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/>
            <a:t>BX-300</a:t>
          </a:r>
        </a:p>
      </xdr:txBody>
    </xdr:sp>
    <xdr:clientData/>
  </xdr:twoCellAnchor>
  <xdr:twoCellAnchor>
    <xdr:from>
      <xdr:col>3</xdr:col>
      <xdr:colOff>237406</xdr:colOff>
      <xdr:row>10</xdr:row>
      <xdr:rowOff>146586</xdr:rowOff>
    </xdr:from>
    <xdr:to>
      <xdr:col>5</xdr:col>
      <xdr:colOff>336375</xdr:colOff>
      <xdr:row>14</xdr:row>
      <xdr:rowOff>162272</xdr:rowOff>
    </xdr:to>
    <xdr:sp macro="" textlink="">
      <xdr:nvSpPr>
        <xdr:cNvPr id="5" name="5 Rectángulo redondeado"/>
        <xdr:cNvSpPr/>
      </xdr:nvSpPr>
      <xdr:spPr>
        <a:xfrm>
          <a:off x="2523406" y="2051586"/>
          <a:ext cx="1622969" cy="777686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/>
            <a:t>Sección Combinado</a:t>
          </a:r>
        </a:p>
      </xdr:txBody>
    </xdr:sp>
    <xdr:clientData/>
  </xdr:twoCellAnchor>
  <xdr:twoCellAnchor>
    <xdr:from>
      <xdr:col>3</xdr:col>
      <xdr:colOff>382042</xdr:colOff>
      <xdr:row>16</xdr:row>
      <xdr:rowOff>148512</xdr:rowOff>
    </xdr:from>
    <xdr:to>
      <xdr:col>5</xdr:col>
      <xdr:colOff>120352</xdr:colOff>
      <xdr:row>20</xdr:row>
      <xdr:rowOff>99391</xdr:rowOff>
    </xdr:to>
    <xdr:sp macro="" textlink="">
      <xdr:nvSpPr>
        <xdr:cNvPr id="6" name="6 Rectángulo"/>
        <xdr:cNvSpPr/>
      </xdr:nvSpPr>
      <xdr:spPr>
        <a:xfrm>
          <a:off x="2668042" y="3196512"/>
          <a:ext cx="1262310" cy="71287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/>
            <a:t>Genérico</a:t>
          </a:r>
        </a:p>
      </xdr:txBody>
    </xdr:sp>
    <xdr:clientData/>
  </xdr:twoCellAnchor>
  <xdr:twoCellAnchor>
    <xdr:from>
      <xdr:col>6</xdr:col>
      <xdr:colOff>376502</xdr:colOff>
      <xdr:row>21</xdr:row>
      <xdr:rowOff>117714</xdr:rowOff>
    </xdr:from>
    <xdr:to>
      <xdr:col>7</xdr:col>
      <xdr:colOff>756592</xdr:colOff>
      <xdr:row>24</xdr:row>
      <xdr:rowOff>129479</xdr:rowOff>
    </xdr:to>
    <xdr:sp macro="" textlink="">
      <xdr:nvSpPr>
        <xdr:cNvPr id="7" name="9 Rectángulo"/>
        <xdr:cNvSpPr/>
      </xdr:nvSpPr>
      <xdr:spPr>
        <a:xfrm>
          <a:off x="4948502" y="4118214"/>
          <a:ext cx="1142090" cy="58326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/>
            <a:t>Jarabe ST</a:t>
          </a:r>
        </a:p>
        <a:p>
          <a:pPr algn="ctr"/>
          <a:r>
            <a:rPr lang="es-ES"/>
            <a:t>Adulto</a:t>
          </a:r>
        </a:p>
      </xdr:txBody>
    </xdr:sp>
    <xdr:clientData/>
  </xdr:twoCellAnchor>
  <xdr:twoCellAnchor>
    <xdr:from>
      <xdr:col>8</xdr:col>
      <xdr:colOff>424160</xdr:colOff>
      <xdr:row>7</xdr:row>
      <xdr:rowOff>70014</xdr:rowOff>
    </xdr:from>
    <xdr:to>
      <xdr:col>10</xdr:col>
      <xdr:colOff>342799</xdr:colOff>
      <xdr:row>11</xdr:row>
      <xdr:rowOff>85700</xdr:rowOff>
    </xdr:to>
    <xdr:sp macro="" textlink="">
      <xdr:nvSpPr>
        <xdr:cNvPr id="8" name="10 Rectángulo redondeado"/>
        <xdr:cNvSpPr/>
      </xdr:nvSpPr>
      <xdr:spPr>
        <a:xfrm>
          <a:off x="6520160" y="1403514"/>
          <a:ext cx="1442639" cy="777686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600"/>
            <a:t>Perfeccionado</a:t>
          </a:r>
        </a:p>
        <a:p>
          <a:pPr algn="ctr"/>
          <a:r>
            <a:rPr lang="es-ES" sz="1600"/>
            <a:t>Infantil</a:t>
          </a:r>
        </a:p>
      </xdr:txBody>
    </xdr:sp>
    <xdr:clientData/>
  </xdr:twoCellAnchor>
  <xdr:twoCellAnchor>
    <xdr:from>
      <xdr:col>8</xdr:col>
      <xdr:colOff>496168</xdr:colOff>
      <xdr:row>21</xdr:row>
      <xdr:rowOff>117714</xdr:rowOff>
    </xdr:from>
    <xdr:to>
      <xdr:col>10</xdr:col>
      <xdr:colOff>414807</xdr:colOff>
      <xdr:row>24</xdr:row>
      <xdr:rowOff>129479</xdr:rowOff>
    </xdr:to>
    <xdr:sp macro="" textlink="">
      <xdr:nvSpPr>
        <xdr:cNvPr id="9" name="11 Rectángulo redondeado"/>
        <xdr:cNvSpPr/>
      </xdr:nvSpPr>
      <xdr:spPr>
        <a:xfrm>
          <a:off x="6592168" y="4118214"/>
          <a:ext cx="1442639" cy="583265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600"/>
            <a:t>Perfeccionado</a:t>
          </a:r>
        </a:p>
        <a:p>
          <a:pPr algn="ctr"/>
          <a:r>
            <a:rPr lang="es-ES" sz="1600"/>
            <a:t>Adulto</a:t>
          </a:r>
        </a:p>
      </xdr:txBody>
    </xdr:sp>
    <xdr:clientData/>
  </xdr:twoCellAnchor>
  <xdr:twoCellAnchor>
    <xdr:from>
      <xdr:col>8</xdr:col>
      <xdr:colOff>472372</xdr:colOff>
      <xdr:row>14</xdr:row>
      <xdr:rowOff>75862</xdr:rowOff>
    </xdr:from>
    <xdr:to>
      <xdr:col>10</xdr:col>
      <xdr:colOff>270791</xdr:colOff>
      <xdr:row>17</xdr:row>
      <xdr:rowOff>22820</xdr:rowOff>
    </xdr:to>
    <xdr:sp macro="" textlink="">
      <xdr:nvSpPr>
        <xdr:cNvPr id="10" name="12 Rectángulo"/>
        <xdr:cNvSpPr/>
      </xdr:nvSpPr>
      <xdr:spPr>
        <a:xfrm>
          <a:off x="6568372" y="2742862"/>
          <a:ext cx="1322419" cy="518458"/>
        </a:xfrm>
        <a:prstGeom prst="rect">
          <a:avLst/>
        </a:prstGeom>
        <a:solidFill>
          <a:schemeClr val="accent3">
            <a:lumMod val="75000"/>
          </a:schemeClr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400"/>
            <a:t>Jarabe</a:t>
          </a:r>
          <a:r>
            <a:rPr lang="es-ES" sz="1600"/>
            <a:t> Tosilén Infantil</a:t>
          </a:r>
        </a:p>
      </xdr:txBody>
    </xdr:sp>
    <xdr:clientData/>
  </xdr:twoCellAnchor>
  <xdr:twoCellAnchor>
    <xdr:from>
      <xdr:col>8</xdr:col>
      <xdr:colOff>472372</xdr:colOff>
      <xdr:row>31</xdr:row>
      <xdr:rowOff>149730</xdr:rowOff>
    </xdr:from>
    <xdr:to>
      <xdr:col>10</xdr:col>
      <xdr:colOff>270791</xdr:colOff>
      <xdr:row>34</xdr:row>
      <xdr:rowOff>96688</xdr:rowOff>
    </xdr:to>
    <xdr:sp macro="" textlink="">
      <xdr:nvSpPr>
        <xdr:cNvPr id="11" name="13 Rectángulo"/>
        <xdr:cNvSpPr/>
      </xdr:nvSpPr>
      <xdr:spPr>
        <a:xfrm>
          <a:off x="6568372" y="6055230"/>
          <a:ext cx="1322419" cy="518458"/>
        </a:xfrm>
        <a:prstGeom prst="rect">
          <a:avLst/>
        </a:prstGeom>
        <a:solidFill>
          <a:schemeClr val="accent3">
            <a:lumMod val="75000"/>
          </a:schemeClr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400"/>
            <a:t>Jarabe Tosilén Adulto</a:t>
          </a:r>
        </a:p>
      </xdr:txBody>
    </xdr:sp>
    <xdr:clientData/>
  </xdr:twoCellAnchor>
  <xdr:twoCellAnchor>
    <xdr:from>
      <xdr:col>6</xdr:col>
      <xdr:colOff>364604</xdr:colOff>
      <xdr:row>27</xdr:row>
      <xdr:rowOff>134044</xdr:rowOff>
    </xdr:from>
    <xdr:to>
      <xdr:col>7</xdr:col>
      <xdr:colOff>684584</xdr:colOff>
      <xdr:row>31</xdr:row>
      <xdr:rowOff>20116</xdr:rowOff>
    </xdr:to>
    <xdr:sp macro="" textlink="">
      <xdr:nvSpPr>
        <xdr:cNvPr id="12" name="14 Elipse"/>
        <xdr:cNvSpPr/>
      </xdr:nvSpPr>
      <xdr:spPr>
        <a:xfrm>
          <a:off x="4936604" y="5277544"/>
          <a:ext cx="1081980" cy="648072"/>
        </a:xfrm>
        <a:prstGeom prst="ellipse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/>
            <a:t>BX-300</a:t>
          </a:r>
        </a:p>
      </xdr:txBody>
    </xdr:sp>
    <xdr:clientData/>
  </xdr:twoCellAnchor>
  <xdr:twoCellAnchor>
    <xdr:from>
      <xdr:col>2</xdr:col>
      <xdr:colOff>375692</xdr:colOff>
      <xdr:row>11</xdr:row>
      <xdr:rowOff>134808</xdr:rowOff>
    </xdr:from>
    <xdr:to>
      <xdr:col>3</xdr:col>
      <xdr:colOff>237406</xdr:colOff>
      <xdr:row>12</xdr:row>
      <xdr:rowOff>154429</xdr:rowOff>
    </xdr:to>
    <xdr:cxnSp macro="">
      <xdr:nvCxnSpPr>
        <xdr:cNvPr id="13" name="16 Conector recto de flecha"/>
        <xdr:cNvCxnSpPr>
          <a:stCxn id="3" idx="5"/>
          <a:endCxn id="5" idx="1"/>
        </xdr:cNvCxnSpPr>
      </xdr:nvCxnSpPr>
      <xdr:spPr>
        <a:xfrm>
          <a:off x="1899692" y="2230308"/>
          <a:ext cx="623714" cy="210121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375692</xdr:colOff>
      <xdr:row>12</xdr:row>
      <xdr:rowOff>154429</xdr:rowOff>
    </xdr:from>
    <xdr:to>
      <xdr:col>3</xdr:col>
      <xdr:colOff>237406</xdr:colOff>
      <xdr:row>13</xdr:row>
      <xdr:rowOff>159648</xdr:rowOff>
    </xdr:to>
    <xdr:cxnSp macro="">
      <xdr:nvCxnSpPr>
        <xdr:cNvPr id="14" name="18 Conector recto de flecha"/>
        <xdr:cNvCxnSpPr>
          <a:stCxn id="4" idx="7"/>
          <a:endCxn id="5" idx="1"/>
        </xdr:cNvCxnSpPr>
      </xdr:nvCxnSpPr>
      <xdr:spPr>
        <a:xfrm flipV="1">
          <a:off x="1899692" y="2440429"/>
          <a:ext cx="623714" cy="195719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264367</xdr:colOff>
      <xdr:row>14</xdr:row>
      <xdr:rowOff>86663</xdr:rowOff>
    </xdr:from>
    <xdr:to>
      <xdr:col>6</xdr:col>
      <xdr:colOff>376502</xdr:colOff>
      <xdr:row>28</xdr:row>
      <xdr:rowOff>19152</xdr:rowOff>
    </xdr:to>
    <xdr:cxnSp macro="">
      <xdr:nvCxnSpPr>
        <xdr:cNvPr id="17" name="36 Conector recto de flecha"/>
        <xdr:cNvCxnSpPr>
          <a:stCxn id="29" idx="3"/>
          <a:endCxn id="27" idx="1"/>
        </xdr:cNvCxnSpPr>
      </xdr:nvCxnSpPr>
      <xdr:spPr>
        <a:xfrm flipV="1">
          <a:off x="4074367" y="2753663"/>
          <a:ext cx="874135" cy="2599489"/>
        </a:xfrm>
        <a:prstGeom prst="straightConnector1">
          <a:avLst/>
        </a:prstGeom>
        <a:ln>
          <a:tailEnd type="arrow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264367</xdr:colOff>
      <xdr:row>23</xdr:row>
      <xdr:rowOff>28347</xdr:rowOff>
    </xdr:from>
    <xdr:to>
      <xdr:col>6</xdr:col>
      <xdr:colOff>376502</xdr:colOff>
      <xdr:row>28</xdr:row>
      <xdr:rowOff>19152</xdr:rowOff>
    </xdr:to>
    <xdr:cxnSp macro="">
      <xdr:nvCxnSpPr>
        <xdr:cNvPr id="18" name="38 Conector recto de flecha"/>
        <xdr:cNvCxnSpPr>
          <a:stCxn id="29" idx="3"/>
          <a:endCxn id="7" idx="1"/>
        </xdr:cNvCxnSpPr>
      </xdr:nvCxnSpPr>
      <xdr:spPr>
        <a:xfrm flipV="1">
          <a:off x="4074367" y="4409847"/>
          <a:ext cx="874135" cy="943305"/>
        </a:xfrm>
        <a:prstGeom prst="straightConnector1">
          <a:avLst/>
        </a:prstGeom>
        <a:ln>
          <a:tailEnd type="arrow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684584</xdr:colOff>
      <xdr:row>9</xdr:row>
      <xdr:rowOff>77857</xdr:rowOff>
    </xdr:from>
    <xdr:to>
      <xdr:col>8</xdr:col>
      <xdr:colOff>424160</xdr:colOff>
      <xdr:row>12</xdr:row>
      <xdr:rowOff>75220</xdr:rowOff>
    </xdr:to>
    <xdr:cxnSp macro="">
      <xdr:nvCxnSpPr>
        <xdr:cNvPr id="19" name="42 Conector recto de flecha"/>
        <xdr:cNvCxnSpPr>
          <a:endCxn id="8" idx="1"/>
        </xdr:cNvCxnSpPr>
      </xdr:nvCxnSpPr>
      <xdr:spPr>
        <a:xfrm flipV="1">
          <a:off x="6018584" y="1792357"/>
          <a:ext cx="501576" cy="568863"/>
        </a:xfrm>
        <a:prstGeom prst="straightConnector1">
          <a:avLst/>
        </a:prstGeom>
        <a:ln>
          <a:tailEnd type="arrow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371582</xdr:colOff>
      <xdr:row>11</xdr:row>
      <xdr:rowOff>85700</xdr:rowOff>
    </xdr:from>
    <xdr:to>
      <xdr:col>9</xdr:col>
      <xdr:colOff>383480</xdr:colOff>
      <xdr:row>14</xdr:row>
      <xdr:rowOff>75862</xdr:rowOff>
    </xdr:to>
    <xdr:cxnSp macro="">
      <xdr:nvCxnSpPr>
        <xdr:cNvPr id="20" name="44 Conector recto de flecha"/>
        <xdr:cNvCxnSpPr>
          <a:stCxn id="8" idx="2"/>
          <a:endCxn id="10" idx="0"/>
        </xdr:cNvCxnSpPr>
      </xdr:nvCxnSpPr>
      <xdr:spPr>
        <a:xfrm flipH="1">
          <a:off x="7229582" y="2181200"/>
          <a:ext cx="11898" cy="561662"/>
        </a:xfrm>
        <a:prstGeom prst="straightConnector1">
          <a:avLst/>
        </a:prstGeom>
        <a:ln>
          <a:tailEnd type="arrow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756592</xdr:colOff>
      <xdr:row>23</xdr:row>
      <xdr:rowOff>28347</xdr:rowOff>
    </xdr:from>
    <xdr:to>
      <xdr:col>8</xdr:col>
      <xdr:colOff>496168</xdr:colOff>
      <xdr:row>23</xdr:row>
      <xdr:rowOff>28347</xdr:rowOff>
    </xdr:to>
    <xdr:cxnSp macro="">
      <xdr:nvCxnSpPr>
        <xdr:cNvPr id="21" name="46 Conector recto de flecha"/>
        <xdr:cNvCxnSpPr>
          <a:stCxn id="7" idx="3"/>
          <a:endCxn id="9" idx="1"/>
        </xdr:cNvCxnSpPr>
      </xdr:nvCxnSpPr>
      <xdr:spPr>
        <a:xfrm>
          <a:off x="6090592" y="4409847"/>
          <a:ext cx="501576" cy="0"/>
        </a:xfrm>
        <a:prstGeom prst="straightConnector1">
          <a:avLst/>
        </a:prstGeom>
        <a:ln>
          <a:tailEnd type="arrow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455488</xdr:colOff>
      <xdr:row>24</xdr:row>
      <xdr:rowOff>129479</xdr:rowOff>
    </xdr:from>
    <xdr:to>
      <xdr:col>9</xdr:col>
      <xdr:colOff>466725</xdr:colOff>
      <xdr:row>31</xdr:row>
      <xdr:rowOff>57150</xdr:rowOff>
    </xdr:to>
    <xdr:cxnSp macro="">
      <xdr:nvCxnSpPr>
        <xdr:cNvPr id="22" name="49 Conector recto de flecha"/>
        <xdr:cNvCxnSpPr>
          <a:stCxn id="9" idx="2"/>
        </xdr:cNvCxnSpPr>
      </xdr:nvCxnSpPr>
      <xdr:spPr>
        <a:xfrm>
          <a:off x="7313488" y="4701479"/>
          <a:ext cx="11237" cy="1261171"/>
        </a:xfrm>
        <a:prstGeom prst="straightConnector1">
          <a:avLst/>
        </a:prstGeom>
        <a:ln>
          <a:tailEnd type="arrow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684584</xdr:colOff>
      <xdr:row>29</xdr:row>
      <xdr:rowOff>41076</xdr:rowOff>
    </xdr:from>
    <xdr:to>
      <xdr:col>9</xdr:col>
      <xdr:colOff>312712</xdr:colOff>
      <xdr:row>29</xdr:row>
      <xdr:rowOff>77080</xdr:rowOff>
    </xdr:to>
    <xdr:cxnSp macro="">
      <xdr:nvCxnSpPr>
        <xdr:cNvPr id="23" name="51 Conector recto de flecha"/>
        <xdr:cNvCxnSpPr>
          <a:stCxn id="12" idx="6"/>
        </xdr:cNvCxnSpPr>
      </xdr:nvCxnSpPr>
      <xdr:spPr>
        <a:xfrm flipV="1">
          <a:off x="6018584" y="5565576"/>
          <a:ext cx="1152128" cy="36004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288032</xdr:colOff>
      <xdr:row>18</xdr:row>
      <xdr:rowOff>123955</xdr:rowOff>
    </xdr:from>
    <xdr:to>
      <xdr:col>2</xdr:col>
      <xdr:colOff>174103</xdr:colOff>
      <xdr:row>22</xdr:row>
      <xdr:rowOff>42455</xdr:rowOff>
    </xdr:to>
    <xdr:pic>
      <xdr:nvPicPr>
        <xdr:cNvPr id="24" name="Picture 2" descr="https://encrypted-tbn0.gstatic.com/images?q=tbn:ANd9GcRj7kBzeJwfEqYKLLORG2N22QbIp2uRIRJhylDBOJtUV2zm2Yu_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50032" y="3552955"/>
          <a:ext cx="648071" cy="68050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665871</xdr:colOff>
      <xdr:row>16</xdr:row>
      <xdr:rowOff>62102</xdr:rowOff>
    </xdr:from>
    <xdr:to>
      <xdr:col>12</xdr:col>
      <xdr:colOff>319944</xdr:colOff>
      <xdr:row>22</xdr:row>
      <xdr:rowOff>150439</xdr:rowOff>
    </xdr:to>
    <xdr:pic>
      <xdr:nvPicPr>
        <xdr:cNvPr id="25" name="Picture 4" descr="https://encrypted-tbn1.gstatic.com/images?q=tbn:ANd9GcTaTHUMcGNpPRdGk3lEqElSxWfljO-1BBTkK-klkvkUpCkge3w0j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285871" y="3110102"/>
          <a:ext cx="1178073" cy="123133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63906</xdr:colOff>
      <xdr:row>21</xdr:row>
      <xdr:rowOff>87968</xdr:rowOff>
    </xdr:from>
    <xdr:to>
      <xdr:col>3</xdr:col>
      <xdr:colOff>745553</xdr:colOff>
      <xdr:row>26</xdr:row>
      <xdr:rowOff>99091</xdr:rowOff>
    </xdr:to>
    <xdr:pic>
      <xdr:nvPicPr>
        <xdr:cNvPr id="26" name="Picture 6" descr="https://encrypted-tbn3.gstatic.com/images?q=tbn:ANd9GcQlUEj-97RBpWO3NCl-CNY5o4GmMlYNlf9c2S1-7bqAI9s6wq-MF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349906" y="4088468"/>
          <a:ext cx="681647" cy="963623"/>
        </a:xfrm>
        <a:prstGeom prst="rect">
          <a:avLst/>
        </a:prstGeom>
        <a:noFill/>
      </xdr:spPr>
    </xdr:pic>
    <xdr:clientData/>
  </xdr:twoCellAnchor>
  <xdr:twoCellAnchor>
    <xdr:from>
      <xdr:col>6</xdr:col>
      <xdr:colOff>376502</xdr:colOff>
      <xdr:row>12</xdr:row>
      <xdr:rowOff>176030</xdr:rowOff>
    </xdr:from>
    <xdr:to>
      <xdr:col>7</xdr:col>
      <xdr:colOff>756592</xdr:colOff>
      <xdr:row>15</xdr:row>
      <xdr:rowOff>187795</xdr:rowOff>
    </xdr:to>
    <xdr:sp macro="" textlink="">
      <xdr:nvSpPr>
        <xdr:cNvPr id="27" name="8 Rectángulo"/>
        <xdr:cNvSpPr/>
      </xdr:nvSpPr>
      <xdr:spPr>
        <a:xfrm>
          <a:off x="4948502" y="2462030"/>
          <a:ext cx="1142090" cy="58326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/>
            <a:t>Jarabe ST</a:t>
          </a:r>
        </a:p>
        <a:p>
          <a:pPr algn="ctr"/>
          <a:r>
            <a:rPr lang="es-ES"/>
            <a:t>Infantil</a:t>
          </a:r>
        </a:p>
      </xdr:txBody>
    </xdr:sp>
    <xdr:clientData/>
  </xdr:twoCellAnchor>
  <xdr:twoCellAnchor editAs="oneCell">
    <xdr:from>
      <xdr:col>6</xdr:col>
      <xdr:colOff>456480</xdr:colOff>
      <xdr:row>16</xdr:row>
      <xdr:rowOff>159320</xdr:rowOff>
    </xdr:from>
    <xdr:to>
      <xdr:col>7</xdr:col>
      <xdr:colOff>504626</xdr:colOff>
      <xdr:row>21</xdr:row>
      <xdr:rowOff>16967</xdr:rowOff>
    </xdr:to>
    <xdr:pic>
      <xdr:nvPicPr>
        <xdr:cNvPr id="28" name="Picture 8" descr="https://encrypted-tbn2.gstatic.com/images?q=tbn:ANd9GcQk2EFR1xUKqEi66XqtDSZovRWLl7Vb2CoxCkvbd6n09AqGsfj3hw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028480" y="3207320"/>
          <a:ext cx="810146" cy="810147"/>
        </a:xfrm>
        <a:prstGeom prst="rect">
          <a:avLst/>
        </a:prstGeom>
        <a:noFill/>
      </xdr:spPr>
    </xdr:pic>
    <xdr:clientData/>
  </xdr:twoCellAnchor>
  <xdr:twoCellAnchor>
    <xdr:from>
      <xdr:col>3</xdr:col>
      <xdr:colOff>285618</xdr:colOff>
      <xdr:row>26</xdr:row>
      <xdr:rowOff>43712</xdr:rowOff>
    </xdr:from>
    <xdr:to>
      <xdr:col>5</xdr:col>
      <xdr:colOff>264367</xdr:colOff>
      <xdr:row>29</xdr:row>
      <xdr:rowOff>185091</xdr:rowOff>
    </xdr:to>
    <xdr:sp macro="" textlink="">
      <xdr:nvSpPr>
        <xdr:cNvPr id="29" name="7 Rectángulo redondeado"/>
        <xdr:cNvSpPr/>
      </xdr:nvSpPr>
      <xdr:spPr>
        <a:xfrm>
          <a:off x="2571618" y="4996712"/>
          <a:ext cx="1502749" cy="712879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/>
            <a:t>Sección</a:t>
          </a:r>
        </a:p>
        <a:p>
          <a:pPr algn="ctr"/>
          <a:r>
            <a:rPr lang="es-ES"/>
            <a:t>Desarrollo</a:t>
          </a:r>
        </a:p>
      </xdr:txBody>
    </xdr:sp>
    <xdr:clientData/>
  </xdr:twoCellAnchor>
  <xdr:twoCellAnchor editAs="oneCell">
    <xdr:from>
      <xdr:col>8</xdr:col>
      <xdr:colOff>190043</xdr:colOff>
      <xdr:row>26</xdr:row>
      <xdr:rowOff>90521</xdr:rowOff>
    </xdr:from>
    <xdr:to>
      <xdr:col>8</xdr:col>
      <xdr:colOff>652957</xdr:colOff>
      <xdr:row>29</xdr:row>
      <xdr:rowOff>5099</xdr:rowOff>
    </xdr:to>
    <xdr:pic>
      <xdr:nvPicPr>
        <xdr:cNvPr id="30" name="Picture 2" descr="https://encrypted-tbn0.gstatic.com/images?q=tbn:ANd9GcRj7kBzeJwfEqYKLLORG2N22QbIp2uRIRJhylDBOJtUV2zm2Yu_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286043" y="5043521"/>
          <a:ext cx="462914" cy="486078"/>
        </a:xfrm>
        <a:prstGeom prst="rect">
          <a:avLst/>
        </a:prstGeom>
        <a:noFill/>
      </xdr:spPr>
    </xdr:pic>
    <xdr:clientData/>
  </xdr:twoCellAnchor>
  <xdr:twoCellAnchor>
    <xdr:from>
      <xdr:col>4</xdr:col>
      <xdr:colOff>286891</xdr:colOff>
      <xdr:row>14</xdr:row>
      <xdr:rowOff>162272</xdr:rowOff>
    </xdr:from>
    <xdr:to>
      <xdr:col>4</xdr:col>
      <xdr:colOff>295275</xdr:colOff>
      <xdr:row>16</xdr:row>
      <xdr:rowOff>76200</xdr:rowOff>
    </xdr:to>
    <xdr:cxnSp macro="">
      <xdr:nvCxnSpPr>
        <xdr:cNvPr id="34" name="28 Conector recto de flecha"/>
        <xdr:cNvCxnSpPr>
          <a:stCxn id="5" idx="2"/>
        </xdr:cNvCxnSpPr>
      </xdr:nvCxnSpPr>
      <xdr:spPr>
        <a:xfrm>
          <a:off x="3334891" y="2829272"/>
          <a:ext cx="8384" cy="294928"/>
        </a:xfrm>
        <a:prstGeom prst="straightConnector1">
          <a:avLst/>
        </a:prstGeom>
        <a:ln>
          <a:tailEnd type="arrow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276225</xdr:colOff>
      <xdr:row>20</xdr:row>
      <xdr:rowOff>123825</xdr:rowOff>
    </xdr:from>
    <xdr:to>
      <xdr:col>4</xdr:col>
      <xdr:colOff>290496</xdr:colOff>
      <xdr:row>26</xdr:row>
      <xdr:rowOff>49096</xdr:rowOff>
    </xdr:to>
    <xdr:cxnSp macro="">
      <xdr:nvCxnSpPr>
        <xdr:cNvPr id="36" name="28 Conector recto de flecha"/>
        <xdr:cNvCxnSpPr/>
      </xdr:nvCxnSpPr>
      <xdr:spPr>
        <a:xfrm>
          <a:off x="3324225" y="3933825"/>
          <a:ext cx="14271" cy="1068271"/>
        </a:xfrm>
        <a:prstGeom prst="straightConnector1">
          <a:avLst/>
        </a:prstGeom>
        <a:ln>
          <a:tailEnd type="arrow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7"/>
  <sheetViews>
    <sheetView tabSelected="1" topLeftCell="A25" workbookViewId="0">
      <selection activeCell="G32" sqref="G32"/>
    </sheetView>
  </sheetViews>
  <sheetFormatPr baseColWidth="10" defaultRowHeight="15"/>
  <cols>
    <col min="1" max="1" width="25.140625" customWidth="1"/>
    <col min="2" max="2" width="11.7109375" bestFit="1" customWidth="1"/>
    <col min="3" max="3" width="20.28515625" customWidth="1"/>
    <col min="4" max="4" width="15" customWidth="1"/>
    <col min="5" max="5" width="17.7109375" customWidth="1"/>
    <col min="6" max="6" width="13.5703125" bestFit="1" customWidth="1"/>
    <col min="7" max="7" width="13.5703125" customWidth="1"/>
  </cols>
  <sheetData>
    <row r="1" spans="1:7">
      <c r="A1" s="104"/>
      <c r="B1" s="105" t="s">
        <v>0</v>
      </c>
      <c r="C1" s="105" t="s">
        <v>1</v>
      </c>
      <c r="D1" s="105" t="s">
        <v>2</v>
      </c>
      <c r="E1" s="105" t="s">
        <v>3</v>
      </c>
      <c r="F1" s="105" t="s">
        <v>4</v>
      </c>
      <c r="G1" s="113" t="s">
        <v>5</v>
      </c>
    </row>
    <row r="2" spans="1:7">
      <c r="A2" s="5" t="s">
        <v>6</v>
      </c>
      <c r="B2" s="6"/>
      <c r="C2" s="6"/>
      <c r="D2" s="6"/>
      <c r="E2" s="6"/>
      <c r="F2" s="6"/>
      <c r="G2" s="106"/>
    </row>
    <row r="3" spans="1:7">
      <c r="A3" s="8" t="s">
        <v>7</v>
      </c>
      <c r="B3" s="6">
        <v>123000</v>
      </c>
      <c r="C3" s="6">
        <v>90000</v>
      </c>
      <c r="D3" s="6">
        <v>150000</v>
      </c>
      <c r="E3" s="6">
        <v>120000</v>
      </c>
      <c r="F3" s="6"/>
      <c r="G3" s="106">
        <f>SUM(B3:F3)</f>
        <v>483000</v>
      </c>
    </row>
    <row r="4" spans="1:7">
      <c r="A4" s="8" t="s">
        <v>8</v>
      </c>
      <c r="B4" s="6"/>
      <c r="C4" s="6"/>
      <c r="D4" s="6"/>
      <c r="E4" s="6"/>
      <c r="F4" s="6">
        <v>130000</v>
      </c>
      <c r="G4" s="106">
        <f t="shared" ref="G4:G6" si="0">SUM(B4:F4)</f>
        <v>130000</v>
      </c>
    </row>
    <row r="5" spans="1:7">
      <c r="A5" s="8" t="s">
        <v>9</v>
      </c>
      <c r="B5" s="6">
        <v>18000</v>
      </c>
      <c r="C5" s="6">
        <v>120000</v>
      </c>
      <c r="D5" s="6">
        <v>3000</v>
      </c>
      <c r="E5" s="6">
        <v>5000</v>
      </c>
      <c r="F5" s="6"/>
      <c r="G5" s="106">
        <f t="shared" si="0"/>
        <v>146000</v>
      </c>
    </row>
    <row r="6" spans="1:7">
      <c r="A6" s="8" t="s">
        <v>10</v>
      </c>
      <c r="B6" s="6"/>
      <c r="C6" s="6"/>
      <c r="D6" s="6">
        <v>5000</v>
      </c>
      <c r="E6" s="6">
        <v>4000</v>
      </c>
      <c r="F6" s="6"/>
      <c r="G6" s="106">
        <f t="shared" si="0"/>
        <v>9000</v>
      </c>
    </row>
    <row r="7" spans="1:7">
      <c r="A7" s="9" t="s">
        <v>11</v>
      </c>
      <c r="B7" s="10">
        <f t="shared" ref="B7:G7" si="1">SUM(B3:B6)</f>
        <v>141000</v>
      </c>
      <c r="C7" s="10">
        <f t="shared" si="1"/>
        <v>210000</v>
      </c>
      <c r="D7" s="10">
        <f t="shared" si="1"/>
        <v>158000</v>
      </c>
      <c r="E7" s="10">
        <f>SUM(E3:E6)</f>
        <v>129000</v>
      </c>
      <c r="F7" s="10">
        <f t="shared" si="1"/>
        <v>130000</v>
      </c>
      <c r="G7" s="107">
        <f t="shared" si="1"/>
        <v>768000</v>
      </c>
    </row>
    <row r="8" spans="1:7">
      <c r="A8" s="12" t="s">
        <v>12</v>
      </c>
      <c r="B8" s="6"/>
      <c r="C8" s="6"/>
      <c r="D8" s="6"/>
      <c r="E8" s="6"/>
      <c r="F8" s="6"/>
      <c r="G8" s="108"/>
    </row>
    <row r="9" spans="1:7">
      <c r="A9" s="14" t="s">
        <v>13</v>
      </c>
      <c r="B9" s="6">
        <v>2000</v>
      </c>
      <c r="C9" s="6">
        <v>6000</v>
      </c>
      <c r="D9" s="6">
        <v>18000</v>
      </c>
      <c r="E9" s="6">
        <v>27000</v>
      </c>
      <c r="F9" s="6">
        <v>30000</v>
      </c>
      <c r="G9" s="108">
        <f>SUM(B9:F9)</f>
        <v>83000</v>
      </c>
    </row>
    <row r="10" spans="1:7">
      <c r="A10" s="14" t="s">
        <v>14</v>
      </c>
      <c r="B10" s="6">
        <v>60000</v>
      </c>
      <c r="C10" s="6">
        <v>40000</v>
      </c>
      <c r="D10" s="6">
        <v>80000</v>
      </c>
      <c r="E10" s="6">
        <v>89000</v>
      </c>
      <c r="F10" s="6">
        <v>79000</v>
      </c>
      <c r="G10" s="108">
        <f t="shared" ref="G10:G11" si="2">SUM(B10:F10)</f>
        <v>348000</v>
      </c>
    </row>
    <row r="11" spans="1:7">
      <c r="A11" s="14" t="s">
        <v>15</v>
      </c>
      <c r="B11" s="6">
        <v>2000</v>
      </c>
      <c r="C11" s="6">
        <v>3000</v>
      </c>
      <c r="D11" s="6">
        <v>6000</v>
      </c>
      <c r="E11" s="6">
        <v>4000</v>
      </c>
      <c r="F11" s="6"/>
      <c r="G11" s="108">
        <f t="shared" si="2"/>
        <v>15000</v>
      </c>
    </row>
    <row r="12" spans="1:7">
      <c r="A12" s="15" t="s">
        <v>16</v>
      </c>
      <c r="B12" s="16">
        <f t="shared" ref="B12:G12" si="3">SUM(B9:B11)</f>
        <v>64000</v>
      </c>
      <c r="C12" s="16">
        <f t="shared" si="3"/>
        <v>49000</v>
      </c>
      <c r="D12" s="16">
        <f t="shared" si="3"/>
        <v>104000</v>
      </c>
      <c r="E12" s="16">
        <f t="shared" si="3"/>
        <v>120000</v>
      </c>
      <c r="F12" s="16">
        <f t="shared" si="3"/>
        <v>109000</v>
      </c>
      <c r="G12" s="109">
        <f t="shared" si="3"/>
        <v>446000</v>
      </c>
    </row>
    <row r="13" spans="1:7" ht="15.75" thickBot="1">
      <c r="A13" s="110" t="s">
        <v>5</v>
      </c>
      <c r="B13" s="111">
        <f>+B7+B12</f>
        <v>205000</v>
      </c>
      <c r="C13" s="111">
        <f t="shared" ref="C13:G13" si="4">+C7+C12</f>
        <v>259000</v>
      </c>
      <c r="D13" s="111">
        <f t="shared" si="4"/>
        <v>262000</v>
      </c>
      <c r="E13" s="111">
        <f t="shared" si="4"/>
        <v>249000</v>
      </c>
      <c r="F13" s="111">
        <f t="shared" si="4"/>
        <v>239000</v>
      </c>
      <c r="G13" s="112">
        <f t="shared" si="4"/>
        <v>1214000</v>
      </c>
    </row>
    <row r="14" spans="1:7">
      <c r="A14" t="s">
        <v>17</v>
      </c>
      <c r="B14" s="21"/>
      <c r="C14" s="21"/>
      <c r="D14" s="21"/>
      <c r="E14" s="21"/>
      <c r="F14" s="21" t="s">
        <v>18</v>
      </c>
      <c r="G14" s="13"/>
    </row>
    <row r="15" spans="1:7">
      <c r="B15" s="21"/>
      <c r="C15" s="21"/>
      <c r="D15" s="21"/>
      <c r="E15" s="21"/>
      <c r="F15" s="21">
        <f>D58</f>
        <v>1440000</v>
      </c>
      <c r="G15" s="13"/>
    </row>
    <row r="16" spans="1:7">
      <c r="B16" s="21"/>
      <c r="C16" s="21"/>
      <c r="D16" s="21"/>
      <c r="E16" s="21"/>
      <c r="F16" s="82">
        <f>+F7/F15</f>
        <v>9.0277777777777776E-2</v>
      </c>
    </row>
    <row r="17" spans="1:8">
      <c r="B17" s="4"/>
      <c r="C17" s="4"/>
      <c r="D17" s="4"/>
      <c r="E17" s="4"/>
      <c r="F17" s="4"/>
    </row>
    <row r="18" spans="1:8">
      <c r="B18" s="4"/>
      <c r="C18" s="4"/>
      <c r="D18" s="4"/>
      <c r="E18" s="4"/>
      <c r="F18" s="4"/>
    </row>
    <row r="19" spans="1:8">
      <c r="A19" s="94" t="s">
        <v>76</v>
      </c>
      <c r="B19" s="4"/>
      <c r="C19" s="4"/>
      <c r="D19" s="4"/>
      <c r="E19" s="4"/>
    </row>
    <row r="20" spans="1:8" ht="19.5" thickBot="1">
      <c r="E20" s="4"/>
      <c r="F20" s="22"/>
      <c r="H20" s="13"/>
    </row>
    <row r="21" spans="1:8">
      <c r="A21" s="23"/>
      <c r="B21" s="24"/>
      <c r="C21" s="25" t="s">
        <v>19</v>
      </c>
      <c r="F21" s="115" t="s">
        <v>20</v>
      </c>
      <c r="G21" s="115"/>
    </row>
    <row r="22" spans="1:8">
      <c r="A22" s="8" t="s">
        <v>21</v>
      </c>
      <c r="B22" s="26"/>
      <c r="C22" s="27">
        <f>50000*2.5+3000*2</f>
        <v>131000</v>
      </c>
      <c r="F22" s="28" t="s">
        <v>22</v>
      </c>
      <c r="G22" s="26"/>
    </row>
    <row r="23" spans="1:8">
      <c r="A23" s="8" t="s">
        <v>23</v>
      </c>
      <c r="B23" s="26"/>
      <c r="C23" s="27">
        <f>15000*6+2000*5</f>
        <v>100000</v>
      </c>
      <c r="F23" s="29" t="s">
        <v>24</v>
      </c>
      <c r="G23" s="26"/>
    </row>
    <row r="24" spans="1:8">
      <c r="A24" s="30" t="s">
        <v>25</v>
      </c>
      <c r="B24" s="31"/>
      <c r="C24" s="32">
        <f>B7</f>
        <v>141000</v>
      </c>
      <c r="F24" s="33"/>
      <c r="G24" s="34" t="s">
        <v>24</v>
      </c>
    </row>
    <row r="25" spans="1:8">
      <c r="A25" s="35" t="s">
        <v>5</v>
      </c>
      <c r="B25" s="26"/>
      <c r="C25" s="27">
        <f>SUM(C22:C24)</f>
        <v>372000</v>
      </c>
      <c r="F25" s="33"/>
      <c r="G25" s="34" t="s">
        <v>26</v>
      </c>
    </row>
    <row r="26" spans="1:8">
      <c r="A26" s="35" t="s">
        <v>27</v>
      </c>
      <c r="B26" s="26"/>
      <c r="C26" s="27">
        <v>147400</v>
      </c>
      <c r="F26" s="33"/>
      <c r="G26" s="26"/>
    </row>
    <row r="27" spans="1:8" ht="15.75" thickBot="1">
      <c r="A27" s="86" t="s">
        <v>28</v>
      </c>
      <c r="B27" s="87"/>
      <c r="C27" s="88">
        <f>+C25/C26</f>
        <v>2.5237449118046134</v>
      </c>
      <c r="F27" s="26"/>
      <c r="G27" s="26"/>
    </row>
    <row r="28" spans="1:8">
      <c r="A28" s="95"/>
      <c r="B28" s="96"/>
      <c r="C28" s="97"/>
      <c r="F28" s="26"/>
      <c r="G28" s="26"/>
    </row>
    <row r="29" spans="1:8">
      <c r="A29" s="98" t="s">
        <v>77</v>
      </c>
      <c r="B29" s="96"/>
      <c r="C29" s="97"/>
      <c r="F29" s="26"/>
      <c r="G29" s="26"/>
    </row>
    <row r="30" spans="1:8" ht="15.75" thickBot="1">
      <c r="F30" s="115" t="s">
        <v>29</v>
      </c>
      <c r="G30" s="115"/>
    </row>
    <row r="31" spans="1:8">
      <c r="A31" s="38"/>
      <c r="B31" s="24"/>
      <c r="C31" s="39" t="s">
        <v>30</v>
      </c>
      <c r="D31" s="40"/>
      <c r="F31" s="34" t="s">
        <v>31</v>
      </c>
      <c r="G31" s="41"/>
    </row>
    <row r="32" spans="1:8">
      <c r="A32" s="42"/>
      <c r="B32" s="43" t="s">
        <v>32</v>
      </c>
      <c r="C32" s="43" t="s">
        <v>33</v>
      </c>
      <c r="D32" s="44" t="s">
        <v>5</v>
      </c>
      <c r="F32" s="34" t="s">
        <v>34</v>
      </c>
      <c r="G32" s="41" t="s">
        <v>35</v>
      </c>
    </row>
    <row r="33" spans="1:9">
      <c r="A33" s="42" t="s">
        <v>36</v>
      </c>
      <c r="B33" s="56">
        <f>50000*C27</f>
        <v>126187.24559023067</v>
      </c>
      <c r="C33" s="56">
        <f>90000*C27</f>
        <v>227137.04206241519</v>
      </c>
      <c r="D33" s="57">
        <f>SUM(B33:C33)</f>
        <v>353324.28765264584</v>
      </c>
      <c r="G33" s="41" t="s">
        <v>37</v>
      </c>
    </row>
    <row r="34" spans="1:9">
      <c r="A34" s="45" t="s">
        <v>38</v>
      </c>
      <c r="B34" s="58">
        <f>1/3*C7</f>
        <v>70000</v>
      </c>
      <c r="C34" s="58">
        <f>2/3*C7</f>
        <v>140000</v>
      </c>
      <c r="D34" s="59">
        <f>SUM(B34:C34)</f>
        <v>210000</v>
      </c>
      <c r="G34" s="41"/>
    </row>
    <row r="35" spans="1:9">
      <c r="A35" s="42" t="s">
        <v>5</v>
      </c>
      <c r="B35" s="56">
        <f>SUM(B33:B34)</f>
        <v>196187.24559023068</v>
      </c>
      <c r="C35" s="60">
        <f>SUM(C33:C34)</f>
        <v>367137.04206241516</v>
      </c>
      <c r="D35" s="57">
        <f>SUM(D33:D34)</f>
        <v>563324.28765264584</v>
      </c>
    </row>
    <row r="36" spans="1:9">
      <c r="A36" s="45" t="s">
        <v>39</v>
      </c>
      <c r="B36" s="58"/>
      <c r="C36" s="58"/>
      <c r="D36" s="59"/>
    </row>
    <row r="37" spans="1:9">
      <c r="A37" s="42" t="s">
        <v>40</v>
      </c>
      <c r="B37" s="56">
        <f>+B35-B36</f>
        <v>196187.24559023068</v>
      </c>
      <c r="C37" s="56">
        <f>+C35-C36</f>
        <v>367137.04206241516</v>
      </c>
      <c r="D37" s="57">
        <f>+D35-D36</f>
        <v>563324.28765264584</v>
      </c>
      <c r="F37" s="115" t="s">
        <v>41</v>
      </c>
      <c r="G37" s="115"/>
    </row>
    <row r="38" spans="1:9">
      <c r="A38" s="42" t="s">
        <v>42</v>
      </c>
      <c r="B38" s="56">
        <v>30000</v>
      </c>
      <c r="C38" s="56">
        <v>40000</v>
      </c>
      <c r="D38" s="57"/>
      <c r="F38" s="34" t="s">
        <v>43</v>
      </c>
      <c r="G38" s="41"/>
    </row>
    <row r="39" spans="1:9" ht="15.75" thickBot="1">
      <c r="A39" s="89" t="s">
        <v>44</v>
      </c>
      <c r="B39" s="90">
        <f>+B37/B38</f>
        <v>6.5395748530076894</v>
      </c>
      <c r="C39" s="90">
        <f>+C37/C38</f>
        <v>9.1784260515603791</v>
      </c>
      <c r="D39" s="62"/>
      <c r="F39" s="34" t="s">
        <v>82</v>
      </c>
      <c r="G39" s="41" t="s">
        <v>83</v>
      </c>
    </row>
    <row r="40" spans="1:9">
      <c r="A40" s="96"/>
      <c r="B40" s="99"/>
      <c r="C40" s="99"/>
      <c r="D40" s="56"/>
      <c r="F40" s="34"/>
      <c r="G40" s="41"/>
    </row>
    <row r="41" spans="1:9">
      <c r="A41" s="100" t="s">
        <v>78</v>
      </c>
      <c r="B41" s="99"/>
      <c r="C41" s="99"/>
      <c r="D41" s="56"/>
      <c r="F41" s="34"/>
      <c r="G41" s="41"/>
    </row>
    <row r="42" spans="1:9" ht="15.75" thickBot="1">
      <c r="G42" s="41"/>
    </row>
    <row r="43" spans="1:9">
      <c r="A43" s="23"/>
      <c r="B43" s="118" t="s">
        <v>45</v>
      </c>
      <c r="C43" s="122"/>
      <c r="D43" s="123"/>
      <c r="G43" s="41"/>
    </row>
    <row r="44" spans="1:9">
      <c r="A44" s="8"/>
      <c r="B44" s="46" t="s">
        <v>46</v>
      </c>
      <c r="C44" s="43" t="s">
        <v>47</v>
      </c>
      <c r="D44" s="44" t="s">
        <v>5</v>
      </c>
    </row>
    <row r="45" spans="1:9">
      <c r="A45" s="8" t="s">
        <v>48</v>
      </c>
      <c r="B45" s="63">
        <f>30000*B39+1000*7</f>
        <v>203187.24559023068</v>
      </c>
      <c r="C45" s="56">
        <f>40000*C39</f>
        <v>367137.04206241516</v>
      </c>
      <c r="D45" s="57">
        <f>+B45+C45</f>
        <v>570324.28765264584</v>
      </c>
    </row>
    <row r="46" spans="1:9">
      <c r="A46" s="8" t="s">
        <v>49</v>
      </c>
      <c r="B46" s="63"/>
      <c r="C46" s="56">
        <f>10000*2+2000*3</f>
        <v>26000</v>
      </c>
      <c r="D46" s="57"/>
      <c r="F46" s="115" t="s">
        <v>50</v>
      </c>
      <c r="G46" s="115"/>
      <c r="H46" s="115" t="s">
        <v>51</v>
      </c>
      <c r="I46" s="115"/>
    </row>
    <row r="47" spans="1:9">
      <c r="A47" s="8" t="s">
        <v>52</v>
      </c>
      <c r="B47" s="63">
        <f>D7</f>
        <v>158000</v>
      </c>
      <c r="C47" s="56"/>
      <c r="D47" s="57">
        <f>+B47+C47</f>
        <v>158000</v>
      </c>
      <c r="F47" s="34" t="s">
        <v>53</v>
      </c>
      <c r="G47" s="83"/>
      <c r="H47" s="34" t="s">
        <v>71</v>
      </c>
      <c r="I47" s="83"/>
    </row>
    <row r="48" spans="1:9">
      <c r="A48" s="30" t="s">
        <v>54</v>
      </c>
      <c r="B48" s="64"/>
      <c r="C48" s="58">
        <f>E7</f>
        <v>129000</v>
      </c>
      <c r="D48" s="59">
        <f>+B48+C48</f>
        <v>129000</v>
      </c>
      <c r="F48" s="34" t="s">
        <v>73</v>
      </c>
      <c r="G48" s="84" t="s">
        <v>73</v>
      </c>
      <c r="H48" s="34" t="s">
        <v>70</v>
      </c>
      <c r="I48" s="84" t="s">
        <v>70</v>
      </c>
    </row>
    <row r="49" spans="1:9">
      <c r="A49" s="35" t="s">
        <v>5</v>
      </c>
      <c r="B49" s="63">
        <f>SUM(B45:B48)</f>
        <v>361187.24559023068</v>
      </c>
      <c r="C49" s="56">
        <f>SUM(C45:C48)</f>
        <v>522137.04206241516</v>
      </c>
      <c r="D49" s="57">
        <f>SUM(D45:D48)</f>
        <v>857324.28765264584</v>
      </c>
      <c r="G49" s="41" t="s">
        <v>55</v>
      </c>
      <c r="I49" s="41" t="s">
        <v>72</v>
      </c>
    </row>
    <row r="50" spans="1:9">
      <c r="A50" s="35" t="s">
        <v>56</v>
      </c>
      <c r="B50" s="65">
        <v>25000</v>
      </c>
      <c r="C50" s="66">
        <v>35000</v>
      </c>
      <c r="D50" s="67"/>
      <c r="G50" s="41"/>
      <c r="I50" s="41"/>
    </row>
    <row r="51" spans="1:9">
      <c r="A51" s="91" t="s">
        <v>57</v>
      </c>
      <c r="B51" s="92">
        <f>+B49/B50</f>
        <v>14.447489823609228</v>
      </c>
      <c r="C51" s="93">
        <f>+C49/C50</f>
        <v>14.91820120178329</v>
      </c>
      <c r="D51" s="57"/>
    </row>
    <row r="52" spans="1:9" ht="15.75" thickBot="1">
      <c r="A52" s="47"/>
      <c r="B52" s="48"/>
      <c r="C52" s="49"/>
      <c r="D52" s="50"/>
    </row>
    <row r="53" spans="1:9">
      <c r="A53" s="26"/>
      <c r="B53" s="101"/>
      <c r="C53" s="101"/>
      <c r="D53" s="102"/>
    </row>
    <row r="54" spans="1:9">
      <c r="A54" s="103" t="s">
        <v>79</v>
      </c>
      <c r="B54" s="101"/>
      <c r="C54" s="101"/>
      <c r="D54" s="102"/>
      <c r="E54" s="94" t="s">
        <v>80</v>
      </c>
    </row>
    <row r="55" spans="1:9" ht="15.75" thickBot="1">
      <c r="B55" s="26"/>
      <c r="C55" s="26"/>
      <c r="D55" s="26"/>
      <c r="E55" s="37"/>
    </row>
    <row r="56" spans="1:9">
      <c r="A56" s="23"/>
      <c r="B56" s="118" t="s">
        <v>58</v>
      </c>
      <c r="C56" s="119"/>
      <c r="D56" s="119"/>
      <c r="E56" s="120" t="s">
        <v>59</v>
      </c>
      <c r="F56" s="119"/>
      <c r="G56" s="121"/>
    </row>
    <row r="57" spans="1:9">
      <c r="A57" s="8"/>
      <c r="B57" s="51" t="s">
        <v>46</v>
      </c>
      <c r="C57" s="52" t="s">
        <v>47</v>
      </c>
      <c r="D57" s="52" t="s">
        <v>5</v>
      </c>
      <c r="E57" s="114" t="s">
        <v>46</v>
      </c>
      <c r="F57" s="52" t="s">
        <v>47</v>
      </c>
      <c r="G57" s="53" t="s">
        <v>5</v>
      </c>
    </row>
    <row r="58" spans="1:9">
      <c r="A58" s="8" t="s">
        <v>60</v>
      </c>
      <c r="B58" s="63">
        <f>20000*27</f>
        <v>540000</v>
      </c>
      <c r="C58" s="68">
        <f>30000*30</f>
        <v>900000</v>
      </c>
      <c r="D58" s="56">
        <f>+B58+C58</f>
        <v>1440000</v>
      </c>
      <c r="E58" s="69">
        <f>+B58/B58</f>
        <v>1</v>
      </c>
      <c r="F58" s="66">
        <f>+C58/C58</f>
        <v>1</v>
      </c>
      <c r="G58" s="67">
        <f>+D58/D58</f>
        <v>1</v>
      </c>
    </row>
    <row r="59" spans="1:9">
      <c r="A59" s="30" t="s">
        <v>61</v>
      </c>
      <c r="B59" s="64">
        <f>20000*B51</f>
        <v>288949.79647218453</v>
      </c>
      <c r="C59" s="58">
        <f>30000*C51</f>
        <v>447546.03605349868</v>
      </c>
      <c r="D59" s="58">
        <f>+B59+C59</f>
        <v>736495.83252568322</v>
      </c>
      <c r="E59" s="70">
        <f>+B59/B58</f>
        <v>0.5350922156892306</v>
      </c>
      <c r="F59" s="71">
        <f t="shared" ref="F59:G59" si="5">+C59/C58</f>
        <v>0.49727337339277633</v>
      </c>
      <c r="G59" s="72">
        <f t="shared" si="5"/>
        <v>0.51145543925394665</v>
      </c>
    </row>
    <row r="60" spans="1:9">
      <c r="A60" s="8" t="s">
        <v>66</v>
      </c>
      <c r="B60" s="63">
        <f>+B58-B59</f>
        <v>251050.20352781547</v>
      </c>
      <c r="C60" s="56">
        <f>+C58-C59</f>
        <v>452453.96394650132</v>
      </c>
      <c r="D60" s="56">
        <f>+D58-D59</f>
        <v>703504.16747431678</v>
      </c>
      <c r="E60" s="69">
        <f>+E58-E59</f>
        <v>0.4649077843107694</v>
      </c>
      <c r="F60" s="66">
        <f t="shared" ref="F60:G60" si="6">+F58-F59</f>
        <v>0.50272662660722367</v>
      </c>
      <c r="G60" s="67">
        <f t="shared" si="6"/>
        <v>0.48854456074605335</v>
      </c>
    </row>
    <row r="61" spans="1:9">
      <c r="A61" s="30" t="s">
        <v>65</v>
      </c>
      <c r="B61" s="64">
        <f>+B58*F16</f>
        <v>48750</v>
      </c>
      <c r="C61" s="58">
        <f>+C58*F16</f>
        <v>81250</v>
      </c>
      <c r="D61" s="58">
        <f>+B61+C61</f>
        <v>130000</v>
      </c>
      <c r="E61" s="70">
        <f>+B61/B58</f>
        <v>9.0277777777777776E-2</v>
      </c>
      <c r="F61" s="71">
        <f t="shared" ref="F61:G61" si="7">+C61/C58</f>
        <v>9.0277777777777776E-2</v>
      </c>
      <c r="G61" s="72">
        <f t="shared" si="7"/>
        <v>9.0277777777777776E-2</v>
      </c>
    </row>
    <row r="62" spans="1:9">
      <c r="A62" s="35" t="s">
        <v>74</v>
      </c>
      <c r="B62" s="63">
        <f>+B60-B61</f>
        <v>202300.20352781547</v>
      </c>
      <c r="C62" s="56">
        <f>+C60-C61</f>
        <v>371203.96394650132</v>
      </c>
      <c r="D62" s="56">
        <f>+D60-D61</f>
        <v>573504.16747431678</v>
      </c>
      <c r="E62" s="69">
        <f>+E60-E61</f>
        <v>0.37463000653299161</v>
      </c>
      <c r="F62" s="66">
        <f t="shared" ref="F62:G62" si="8">+F60-F61</f>
        <v>0.41244884882944588</v>
      </c>
      <c r="G62" s="67">
        <f t="shared" si="8"/>
        <v>0.39826678296827556</v>
      </c>
    </row>
    <row r="63" spans="1:9">
      <c r="A63" s="35" t="s">
        <v>62</v>
      </c>
      <c r="B63" s="64">
        <f>D12</f>
        <v>104000</v>
      </c>
      <c r="C63" s="58">
        <f>E12</f>
        <v>120000</v>
      </c>
      <c r="D63" s="58">
        <f>SUM(B63:C63)</f>
        <v>224000</v>
      </c>
      <c r="E63" s="73"/>
      <c r="F63" s="56"/>
      <c r="G63" s="57"/>
    </row>
    <row r="64" spans="1:9">
      <c r="A64" s="35" t="s">
        <v>63</v>
      </c>
      <c r="B64" s="63">
        <f>+B62-B63</f>
        <v>98300.203527815465</v>
      </c>
      <c r="C64" s="56">
        <f>+C62-C63</f>
        <v>251203.96394650132</v>
      </c>
      <c r="D64" s="60">
        <f>+D62-D63</f>
        <v>349504.16747431678</v>
      </c>
      <c r="E64" s="73"/>
      <c r="F64" s="56"/>
      <c r="G64" s="57"/>
    </row>
    <row r="65" spans="1:7">
      <c r="A65" s="54" t="s">
        <v>64</v>
      </c>
      <c r="B65" s="64"/>
      <c r="C65" s="58"/>
      <c r="D65" s="58">
        <f>B12+C12+F12</f>
        <v>222000</v>
      </c>
      <c r="E65" s="73"/>
      <c r="F65" s="56"/>
      <c r="G65" s="57"/>
    </row>
    <row r="66" spans="1:7" ht="15.75" thickBot="1">
      <c r="A66" s="36" t="s">
        <v>75</v>
      </c>
      <c r="B66" s="74"/>
      <c r="C66" s="61"/>
      <c r="D66" s="61">
        <f>+D64-D65</f>
        <v>127504.16747431678</v>
      </c>
      <c r="E66" s="75"/>
      <c r="F66" s="61"/>
      <c r="G66" s="62"/>
    </row>
    <row r="69" spans="1:7">
      <c r="A69" s="94" t="s">
        <v>81</v>
      </c>
    </row>
    <row r="70" spans="1:7" ht="15.75" thickBot="1"/>
    <row r="71" spans="1:7">
      <c r="A71" s="23"/>
      <c r="B71" s="116" t="s">
        <v>67</v>
      </c>
      <c r="C71" s="117"/>
    </row>
    <row r="72" spans="1:7">
      <c r="A72" s="8"/>
      <c r="B72" s="51" t="s">
        <v>46</v>
      </c>
      <c r="C72" s="55" t="s">
        <v>47</v>
      </c>
    </row>
    <row r="73" spans="1:7">
      <c r="A73" s="8" t="s">
        <v>60</v>
      </c>
      <c r="B73" s="76">
        <v>27</v>
      </c>
      <c r="C73" s="77">
        <v>30</v>
      </c>
    </row>
    <row r="74" spans="1:7">
      <c r="A74" s="30" t="s">
        <v>61</v>
      </c>
      <c r="B74" s="78">
        <f>+B51</f>
        <v>14.447489823609228</v>
      </c>
      <c r="C74" s="79">
        <f>+C51</f>
        <v>14.91820120178329</v>
      </c>
    </row>
    <row r="75" spans="1:7">
      <c r="A75" s="8" t="s">
        <v>68</v>
      </c>
      <c r="B75" s="76">
        <f>+B73-B74</f>
        <v>12.552510176390772</v>
      </c>
      <c r="C75" s="77">
        <f>+C73-C74</f>
        <v>15.08179879821671</v>
      </c>
    </row>
    <row r="76" spans="1:7">
      <c r="A76" s="30" t="s">
        <v>69</v>
      </c>
      <c r="B76" s="78">
        <f>+B61/20000</f>
        <v>2.4375</v>
      </c>
      <c r="C76" s="79">
        <f>+C61/30000</f>
        <v>2.7083333333333335</v>
      </c>
    </row>
    <row r="77" spans="1:7" ht="15.75" thickBot="1">
      <c r="A77" s="36" t="s">
        <v>74</v>
      </c>
      <c r="B77" s="80">
        <f>+B75-B76</f>
        <v>10.115010176390772</v>
      </c>
      <c r="C77" s="81">
        <f>+C75-C76</f>
        <v>12.373465464883376</v>
      </c>
    </row>
  </sheetData>
  <mergeCells count="9">
    <mergeCell ref="H46:I46"/>
    <mergeCell ref="B71:C71"/>
    <mergeCell ref="B56:D56"/>
    <mergeCell ref="E56:G56"/>
    <mergeCell ref="F21:G21"/>
    <mergeCell ref="F30:G30"/>
    <mergeCell ref="F37:G37"/>
    <mergeCell ref="B43:D43"/>
    <mergeCell ref="F46:G46"/>
  </mergeCells>
  <pageMargins left="0.7" right="0.7" top="0.75" bottom="0.75" header="0.3" footer="0.3"/>
  <pageSetup paperSize="9" orientation="portrait" horizontalDpi="4294967294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3"/>
  <sheetViews>
    <sheetView workbookViewId="0">
      <selection activeCell="H5" sqref="H5"/>
    </sheetView>
  </sheetViews>
  <sheetFormatPr baseColWidth="10" defaultRowHeight="15"/>
  <cols>
    <col min="1" max="1" width="24.85546875" customWidth="1"/>
  </cols>
  <sheetData>
    <row r="1" spans="1:6" ht="15.75" thickBot="1">
      <c r="A1" s="1"/>
      <c r="B1" s="2" t="s">
        <v>0</v>
      </c>
      <c r="C1" s="2" t="s">
        <v>1</v>
      </c>
      <c r="D1" s="2" t="s">
        <v>2</v>
      </c>
      <c r="E1" s="2" t="s">
        <v>3</v>
      </c>
      <c r="F1" s="3" t="s">
        <v>4</v>
      </c>
    </row>
    <row r="2" spans="1:6">
      <c r="A2" s="5" t="s">
        <v>6</v>
      </c>
      <c r="B2" s="6"/>
      <c r="C2" s="6"/>
      <c r="D2" s="6"/>
      <c r="E2" s="6"/>
      <c r="F2" s="7"/>
    </row>
    <row r="3" spans="1:6">
      <c r="A3" s="8" t="s">
        <v>7</v>
      </c>
      <c r="B3" s="6">
        <v>123000</v>
      </c>
      <c r="C3" s="6">
        <v>90000</v>
      </c>
      <c r="D3" s="6">
        <v>150000</v>
      </c>
      <c r="E3" s="6">
        <v>120000</v>
      </c>
      <c r="F3" s="7"/>
    </row>
    <row r="4" spans="1:6">
      <c r="A4" s="8" t="s">
        <v>8</v>
      </c>
      <c r="B4" s="6"/>
      <c r="C4" s="6"/>
      <c r="D4" s="6"/>
      <c r="E4" s="6"/>
      <c r="F4" s="7">
        <v>130000</v>
      </c>
    </row>
    <row r="5" spans="1:6">
      <c r="A5" s="8" t="s">
        <v>9</v>
      </c>
      <c r="B5" s="6">
        <v>18000</v>
      </c>
      <c r="C5" s="6">
        <v>120000</v>
      </c>
      <c r="D5" s="6">
        <v>3000</v>
      </c>
      <c r="E5" s="6">
        <v>5000</v>
      </c>
      <c r="F5" s="7"/>
    </row>
    <row r="6" spans="1:6">
      <c r="A6" s="8" t="s">
        <v>10</v>
      </c>
      <c r="B6" s="6"/>
      <c r="C6" s="6"/>
      <c r="D6" s="85">
        <v>5000</v>
      </c>
      <c r="E6" s="6">
        <v>4000</v>
      </c>
      <c r="F6" s="7"/>
    </row>
    <row r="7" spans="1:6">
      <c r="A7" s="9" t="s">
        <v>11</v>
      </c>
      <c r="B7" s="10">
        <f t="shared" ref="B7:F7" si="0">SUM(B3:B6)</f>
        <v>141000</v>
      </c>
      <c r="C7" s="10">
        <f t="shared" si="0"/>
        <v>210000</v>
      </c>
      <c r="D7" s="10">
        <f>SUM(D3:D5)</f>
        <v>153000</v>
      </c>
      <c r="E7" s="10">
        <f t="shared" si="0"/>
        <v>129000</v>
      </c>
      <c r="F7" s="11">
        <f t="shared" si="0"/>
        <v>130000</v>
      </c>
    </row>
    <row r="8" spans="1:6">
      <c r="A8" s="12" t="s">
        <v>12</v>
      </c>
      <c r="B8" s="6"/>
      <c r="C8" s="6"/>
      <c r="D8" s="6"/>
      <c r="E8" s="6"/>
      <c r="F8" s="7"/>
    </row>
    <row r="9" spans="1:6">
      <c r="A9" s="14" t="s">
        <v>13</v>
      </c>
      <c r="B9" s="6">
        <v>2000</v>
      </c>
      <c r="C9" s="6">
        <v>6000</v>
      </c>
      <c r="D9" s="6">
        <v>18000</v>
      </c>
      <c r="E9" s="6">
        <v>27000</v>
      </c>
      <c r="F9" s="7">
        <v>30000</v>
      </c>
    </row>
    <row r="10" spans="1:6">
      <c r="A10" s="14" t="s">
        <v>14</v>
      </c>
      <c r="B10" s="6">
        <v>60000</v>
      </c>
      <c r="C10" s="6">
        <v>40000</v>
      </c>
      <c r="D10" s="6">
        <v>80000</v>
      </c>
      <c r="E10" s="6">
        <v>89000</v>
      </c>
      <c r="F10" s="7">
        <v>79000</v>
      </c>
    </row>
    <row r="11" spans="1:6">
      <c r="A11" s="14" t="s">
        <v>15</v>
      </c>
      <c r="B11" s="6">
        <v>2000</v>
      </c>
      <c r="C11" s="6">
        <v>3000</v>
      </c>
      <c r="D11" s="6">
        <v>6000</v>
      </c>
      <c r="E11" s="6">
        <v>4000</v>
      </c>
      <c r="F11" s="7"/>
    </row>
    <row r="12" spans="1:6">
      <c r="A12" s="15" t="s">
        <v>16</v>
      </c>
      <c r="B12" s="16">
        <f t="shared" ref="B12:F12" si="1">SUM(B9:B11)</f>
        <v>64000</v>
      </c>
      <c r="C12" s="16">
        <f t="shared" si="1"/>
        <v>49000</v>
      </c>
      <c r="D12" s="16">
        <f t="shared" si="1"/>
        <v>104000</v>
      </c>
      <c r="E12" s="16">
        <f t="shared" si="1"/>
        <v>120000</v>
      </c>
      <c r="F12" s="17">
        <f t="shared" si="1"/>
        <v>109000</v>
      </c>
    </row>
    <row r="13" spans="1:6" ht="15.75" thickBot="1">
      <c r="A13" s="18" t="s">
        <v>5</v>
      </c>
      <c r="B13" s="19">
        <f>+B7+B12</f>
        <v>205000</v>
      </c>
      <c r="C13" s="19">
        <f t="shared" ref="C13:F13" si="2">+C7+C12</f>
        <v>259000</v>
      </c>
      <c r="D13" s="19">
        <f t="shared" si="2"/>
        <v>257000</v>
      </c>
      <c r="E13" s="19">
        <f t="shared" si="2"/>
        <v>249000</v>
      </c>
      <c r="F13" s="20">
        <f t="shared" si="2"/>
        <v>239000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opLeftCell="B6" workbookViewId="0">
      <selection activeCell="G11" sqref="G11"/>
    </sheetView>
  </sheetViews>
  <sheetFormatPr baseColWidth="10" defaultRowHeight="1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SOLUCIÓN</vt:lpstr>
      <vt:lpstr>DATOS INCIALES</vt:lpstr>
      <vt:lpstr>Proceso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</dc:creator>
  <cp:lastModifiedBy>Emma</cp:lastModifiedBy>
  <dcterms:created xsi:type="dcterms:W3CDTF">2014-12-05T09:01:50Z</dcterms:created>
  <dcterms:modified xsi:type="dcterms:W3CDTF">2016-05-24T09:08:12Z</dcterms:modified>
</cp:coreProperties>
</file>